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9560" windowHeight="9045" activeTab="0"/>
  </bookViews>
  <sheets>
    <sheet name="出力シート" sheetId="1" r:id="rId1"/>
    <sheet name="入力シート" sheetId="2" r:id="rId2"/>
    <sheet name="出力シート（メモ書き入り）" sheetId="3" r:id="rId3"/>
    <sheet name="出力シート (行政)" sheetId="4" r:id="rId4"/>
    <sheet name="出力シート (臨採)" sheetId="5" r:id="rId5"/>
    <sheet name="Sheet1" sheetId="6" state="hidden" r:id="rId6"/>
  </sheets>
  <definedNames>
    <definedName name="_xlnm.Print_Area" localSheetId="0">'出力シート'!$A$1:$AD$49</definedName>
    <definedName name="_xlnm.Print_Area" localSheetId="3">'出力シート (行政)'!$A$1:$AD$49</definedName>
    <definedName name="_xlnm.Print_Area" localSheetId="4">'出力シート (臨採)'!$A$1:$AE$43</definedName>
    <definedName name="_xlnm.Print_Area" localSheetId="2">'出力シート（メモ書き入り）'!$A$1:$AD$49</definedName>
  </definedNames>
  <calcPr fullCalcOnLoad="1"/>
</workbook>
</file>

<file path=xl/sharedStrings.xml><?xml version="1.0" encoding="utf-8"?>
<sst xmlns="http://schemas.openxmlformats.org/spreadsheetml/2006/main" count="291" uniqueCount="117">
  <si>
    <t>号</t>
  </si>
  <si>
    <t>記</t>
  </si>
  <si>
    <t>個人調書</t>
  </si>
  <si>
    <t>通勤手当関係書類</t>
  </si>
  <si>
    <t>校長</t>
  </si>
  <si>
    <t>　　　転出に伴う関係書類の提出について（通知）</t>
  </si>
  <si>
    <t>　このことについて、</t>
  </si>
  <si>
    <t>付け本校より貴校へ転出した</t>
  </si>
  <si>
    <t>に</t>
  </si>
  <si>
    <t>かかる下記の関係書類を送付します。</t>
  </si>
  <si>
    <t>出勤簿写（本年及び前年分）</t>
  </si>
  <si>
    <t>履歴書（原本１部）</t>
  </si>
  <si>
    <t>教職員健康診断票</t>
  </si>
  <si>
    <t>（５）</t>
  </si>
  <si>
    <t>（６）</t>
  </si>
  <si>
    <t>（７）</t>
  </si>
  <si>
    <t>住居手当関係書類</t>
  </si>
  <si>
    <t>（８）</t>
  </si>
  <si>
    <t>単身赴任手当関係書類</t>
  </si>
  <si>
    <t>（９）</t>
  </si>
  <si>
    <t>給与口座振込申出書</t>
  </si>
  <si>
    <t>職員情報確認票（旅費事務システム）</t>
  </si>
  <si>
    <t>給与所得者の扶養控除等（異動）申告書</t>
  </si>
  <si>
    <t>その他</t>
  </si>
  <si>
    <t>記入者</t>
  </si>
  <si>
    <t>印</t>
  </si>
  <si>
    <t>職名</t>
  </si>
  <si>
    <t>氏名</t>
  </si>
  <si>
    <t>職員番号</t>
  </si>
  <si>
    <t>生年月日</t>
  </si>
  <si>
    <t>１．平成</t>
  </si>
  <si>
    <t>年度</t>
  </si>
  <si>
    <t>職員給与一覧表</t>
  </si>
  <si>
    <t>該当年４．１表級号</t>
  </si>
  <si>
    <t>調整数</t>
  </si>
  <si>
    <t>昇格等／昇給査定区分</t>
  </si>
  <si>
    <t>備　　考</t>
  </si>
  <si>
    <t>給料月額</t>
  </si>
  <si>
    <t>４月</t>
  </si>
  <si>
    <t>復職等</t>
  </si>
  <si>
    <t>１月</t>
  </si>
  <si>
    <t>昇給・昇格・休職等　年月日</t>
  </si>
  <si>
    <t>２．その他</t>
  </si>
  <si>
    <t>文書番号（頭）</t>
  </si>
  <si>
    <t>昇給等／昇給査定区分</t>
  </si>
  <si>
    <t>備　　　考</t>
  </si>
  <si>
    <t>転出先</t>
  </si>
  <si>
    <t>生</t>
  </si>
  <si>
    <t>給料月額</t>
  </si>
  <si>
    <t>４月(上)</t>
  </si>
  <si>
    <t>該当年
４．１表級号</t>
  </si>
  <si>
    <t>(上)</t>
  </si>
  <si>
    <t>(下)</t>
  </si>
  <si>
    <t>復職</t>
  </si>
  <si>
    <t>①</t>
  </si>
  <si>
    <t>②</t>
  </si>
  <si>
    <t>③</t>
  </si>
  <si>
    <t>④</t>
  </si>
  <si>
    <t>⑤</t>
  </si>
  <si>
    <t>調書</t>
  </si>
  <si>
    <t>出勤</t>
  </si>
  <si>
    <t>履歴</t>
  </si>
  <si>
    <t>健康</t>
  </si>
  <si>
    <t>扶養</t>
  </si>
  <si>
    <t>通勤</t>
  </si>
  <si>
    <t>住居</t>
  </si>
  <si>
    <t>単身</t>
  </si>
  <si>
    <t>口座</t>
  </si>
  <si>
    <t>旅費</t>
  </si>
  <si>
    <t>控除</t>
  </si>
  <si>
    <t>②</t>
  </si>
  <si>
    <t>③</t>
  </si>
  <si>
    <t>添付書類</t>
  </si>
  <si>
    <t>④</t>
  </si>
  <si>
    <t>⑥</t>
  </si>
  <si>
    <t>⑦</t>
  </si>
  <si>
    <t>⑧</t>
  </si>
  <si>
    <t>文書
番号</t>
  </si>
  <si>
    <t>対象年度</t>
  </si>
  <si>
    <t>学　校　名</t>
  </si>
  <si>
    <t>校　長　名</t>
  </si>
  <si>
    <t>発　送　日　付</t>
  </si>
  <si>
    <t>転　出　日</t>
  </si>
  <si>
    <t>記　入　者</t>
  </si>
  <si>
    <t>（３）</t>
  </si>
  <si>
    <t>（４）</t>
  </si>
  <si>
    <t>（１０）</t>
  </si>
  <si>
    <t>（１１）</t>
  </si>
  <si>
    <t>ゴム印</t>
  </si>
  <si>
    <t>（１）</t>
  </si>
  <si>
    <t>（２）</t>
  </si>
  <si>
    <t>（１）</t>
  </si>
  <si>
    <t>（２）</t>
  </si>
  <si>
    <t>（１２）</t>
  </si>
  <si>
    <t>（１３）</t>
  </si>
  <si>
    <t>（６）</t>
  </si>
  <si>
    <t>職員氏名ゴム印（含職員番号ゴム印）</t>
  </si>
  <si>
    <t>文書
番号</t>
  </si>
  <si>
    <t>職員氏名ゴム印</t>
  </si>
  <si>
    <t>事　務　連　絡</t>
  </si>
  <si>
    <t>付け本校より貴課へ転出した</t>
  </si>
  <si>
    <t>給与所得者の扶養控除等（異動）申告書（写）</t>
  </si>
  <si>
    <t>扶養手当、児童手当関係書類</t>
  </si>
  <si>
    <t>（５）</t>
  </si>
  <si>
    <t>※原本証明する</t>
  </si>
  <si>
    <t>※原本証明して町教育委員会へ提出する。熊本市等へ出る人は共済にも送る。学校にはコピーをとっておく。</t>
  </si>
  <si>
    <t>※新年度の４月１日に合わせる</t>
  </si>
  <si>
    <t>※職印を押印</t>
  </si>
  <si>
    <t>※この紙のことです。</t>
  </si>
  <si>
    <t>※勝手に○が付くようになっています。</t>
  </si>
  <si>
    <t>※原本を入れる。</t>
  </si>
  <si>
    <t>※原本を入れる。（該当じゃなくなったら転出先で取消手続きが必要）</t>
  </si>
  <si>
    <t>※システムから出して事務職員が押印して入れる。</t>
  </si>
  <si>
    <t>※原本を入れる。マスキング等でマイナンバーを隠す。</t>
  </si>
  <si>
    <t>※小さい封筒に入れておくと親切。</t>
  </si>
  <si>
    <t>１．令和</t>
  </si>
  <si>
    <t>該当年５．１表級号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</si>
</sst>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ＤＨＰ平成明朝体W7"/>
      <family val="1"/>
    </font>
    <font>
      <sz val="12"/>
      <name val="ＤＨＰ平成明朝体W7"/>
      <family val="1"/>
    </font>
    <font>
      <sz val="20"/>
      <name val="ＤＨＰ平成明朝体W7"/>
      <family val="1"/>
    </font>
    <font>
      <b/>
      <sz val="11"/>
      <name val="ＤＨＰ平成明朝体W7"/>
      <family val="1"/>
    </font>
    <font>
      <i/>
      <sz val="14"/>
      <name val="ＤＨＰ平成明朝体W7"/>
      <family val="1"/>
    </font>
    <font>
      <i/>
      <sz val="12"/>
      <name val="ＤＨＰ平成明朝体W7"/>
      <family val="1"/>
    </font>
    <font>
      <sz val="16"/>
      <name val="ＤＨＰ平成明朝体W7"/>
      <family val="1"/>
    </font>
    <font>
      <sz val="36"/>
      <name val="ＤＨＰ平成明朝体W7"/>
      <family val="1"/>
    </font>
    <font>
      <sz val="14"/>
      <name val="ＤＨＰ平成明朝体W7"/>
      <family val="1"/>
    </font>
    <font>
      <sz val="9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丸ゴシック体M"/>
      <family val="3"/>
    </font>
    <font>
      <sz val="10"/>
      <color indexed="10"/>
      <name val="AR P丸ゴシック体M"/>
      <family val="3"/>
    </font>
    <font>
      <sz val="11"/>
      <color indexed="10"/>
      <name val="ＤＨＰ平成明朝体W7"/>
      <family val="1"/>
    </font>
    <font>
      <b/>
      <sz val="2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AR丸ゴシック体M"/>
      <family val="3"/>
    </font>
    <font>
      <sz val="10"/>
      <color rgb="FFFF0000"/>
      <name val="AR P丸ゴシック体M"/>
      <family val="3"/>
    </font>
    <font>
      <sz val="11"/>
      <color rgb="FFFF0000"/>
      <name val="ＤＨＰ平成明朝体W7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slantDashDot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5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left" vertical="center"/>
    </xf>
    <xf numFmtId="176" fontId="7" fillId="0" borderId="27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16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left" vertical="center" wrapText="1" shrinkToFit="1"/>
    </xf>
    <xf numFmtId="0" fontId="16" fillId="0" borderId="12" xfId="0" applyNumberFormat="1" applyFont="1" applyBorder="1" applyAlignment="1">
      <alignment horizontal="left" vertical="center" wrapText="1" shrinkToFit="1"/>
    </xf>
    <xf numFmtId="0" fontId="16" fillId="0" borderId="18" xfId="0" applyNumberFormat="1" applyFont="1" applyBorder="1" applyAlignment="1">
      <alignment horizontal="left" vertical="center" wrapText="1" shrinkToFit="1"/>
    </xf>
    <xf numFmtId="0" fontId="13" fillId="0" borderId="25" xfId="0" applyNumberFormat="1" applyFont="1" applyBorder="1" applyAlignment="1">
      <alignment horizontal="center" shrinkToFit="1"/>
    </xf>
    <xf numFmtId="0" fontId="13" fillId="0" borderId="27" xfId="0" applyNumberFormat="1" applyFont="1" applyBorder="1" applyAlignment="1">
      <alignment horizontal="center" shrinkToFit="1"/>
    </xf>
    <xf numFmtId="0" fontId="13" fillId="0" borderId="10" xfId="0" applyNumberFormat="1" applyFont="1" applyBorder="1" applyAlignment="1">
      <alignment horizont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16" xfId="0" applyNumberFormat="1" applyFont="1" applyBorder="1" applyAlignment="1">
      <alignment horizont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1" fontId="13" fillId="0" borderId="25" xfId="49" applyNumberFormat="1" applyFont="1" applyBorder="1" applyAlignment="1">
      <alignment horizontal="center" shrinkToFit="1"/>
    </xf>
    <xf numFmtId="41" fontId="13" fillId="0" borderId="26" xfId="49" applyNumberFormat="1" applyFont="1" applyBorder="1" applyAlignment="1">
      <alignment horizontal="center" shrinkToFit="1"/>
    </xf>
    <xf numFmtId="41" fontId="13" fillId="0" borderId="27" xfId="49" applyNumberFormat="1" applyFont="1" applyBorder="1" applyAlignment="1">
      <alignment horizontal="center" shrinkToFit="1"/>
    </xf>
    <xf numFmtId="0" fontId="7" fillId="0" borderId="17" xfId="0" applyNumberFormat="1" applyFont="1" applyBorder="1" applyAlignment="1">
      <alignment horizontal="center" shrinkToFit="1"/>
    </xf>
    <xf numFmtId="0" fontId="7" fillId="0" borderId="12" xfId="0" applyNumberFormat="1" applyFont="1" applyBorder="1" applyAlignment="1">
      <alignment horizontal="center" shrinkToFit="1"/>
    </xf>
    <xf numFmtId="0" fontId="7" fillId="0" borderId="18" xfId="0" applyNumberFormat="1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textRotation="255" shrinkToFit="1"/>
    </xf>
    <xf numFmtId="0" fontId="59" fillId="0" borderId="0" xfId="0" applyFont="1" applyAlignment="1">
      <alignment horizontal="left" vertical="top" wrapText="1"/>
    </xf>
    <xf numFmtId="0" fontId="13" fillId="0" borderId="25" xfId="49" applyNumberFormat="1" applyFont="1" applyBorder="1" applyAlignment="1">
      <alignment horizontal="center" shrinkToFit="1"/>
    </xf>
    <xf numFmtId="0" fontId="13" fillId="0" borderId="26" xfId="49" applyNumberFormat="1" applyFont="1" applyBorder="1" applyAlignment="1">
      <alignment horizontal="center" shrinkToFit="1"/>
    </xf>
    <xf numFmtId="0" fontId="13" fillId="0" borderId="27" xfId="49" applyNumberFormat="1" applyFont="1" applyBorder="1" applyAlignment="1">
      <alignment horizontal="center" shrinkToFit="1"/>
    </xf>
    <xf numFmtId="0" fontId="7" fillId="0" borderId="17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16" xfId="0" applyNumberFormat="1" applyFont="1" applyBorder="1" applyAlignment="1">
      <alignment horizontal="left" vertical="center" shrinkToFit="1"/>
    </xf>
    <xf numFmtId="0" fontId="11" fillId="0" borderId="25" xfId="49" applyNumberFormat="1" applyFont="1" applyBorder="1" applyAlignment="1">
      <alignment horizontal="center" vertical="center" shrinkToFit="1"/>
    </xf>
    <xf numFmtId="0" fontId="11" fillId="0" borderId="26" xfId="49" applyNumberFormat="1" applyFont="1" applyBorder="1" applyAlignment="1">
      <alignment horizontal="center" vertical="center" shrinkToFit="1"/>
    </xf>
    <xf numFmtId="0" fontId="11" fillId="0" borderId="27" xfId="49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1" fillId="0" borderId="27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2" fillId="0" borderId="17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left" vertical="center"/>
    </xf>
    <xf numFmtId="176" fontId="7" fillId="0" borderId="27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5</xdr:row>
      <xdr:rowOff>200025</xdr:rowOff>
    </xdr:from>
    <xdr:to>
      <xdr:col>35</xdr:col>
      <xdr:colOff>352425</xdr:colOff>
      <xdr:row>10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7496175" y="1133475"/>
          <a:ext cx="2628900" cy="981075"/>
        </a:xfrm>
        <a:prstGeom prst="wedgeRoundRectCallout">
          <a:avLst>
            <a:gd name="adj1" fmla="val -8564"/>
            <a:gd name="adj2" fmla="val -787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文書番号を入力してください。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3</xdr:col>
      <xdr:colOff>409575</xdr:colOff>
      <xdr:row>8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152400" y="152400"/>
          <a:ext cx="1647825" cy="1238250"/>
        </a:xfrm>
        <a:prstGeom prst="wedgeRoundRectCallout">
          <a:avLst>
            <a:gd name="adj1" fmla="val -41842"/>
            <a:gd name="adj2" fmla="val 109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は文書番号が連動しています。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出力シート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に印刷する文書番号を入力して印刷してください</a:t>
          </a:r>
        </a:p>
      </xdr:txBody>
    </xdr:sp>
    <xdr:clientData/>
  </xdr:twoCellAnchor>
  <xdr:twoCellAnchor>
    <xdr:from>
      <xdr:col>23</xdr:col>
      <xdr:colOff>552450</xdr:colOff>
      <xdr:row>5</xdr:row>
      <xdr:rowOff>47625</xdr:rowOff>
    </xdr:from>
    <xdr:to>
      <xdr:col>26</xdr:col>
      <xdr:colOff>247650</xdr:colOff>
      <xdr:row>8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11001375" y="914400"/>
          <a:ext cx="3124200" cy="466725"/>
        </a:xfrm>
        <a:prstGeom prst="wedgeRoundRectCallout">
          <a:avLst>
            <a:gd name="adj1" fmla="val -41842"/>
            <a:gd name="adj2" fmla="val 109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入力した文字がそのまま調書に反映します。</a:t>
          </a:r>
        </a:p>
      </xdr:txBody>
    </xdr:sp>
    <xdr:clientData/>
  </xdr:twoCellAnchor>
  <xdr:twoCellAnchor>
    <xdr:from>
      <xdr:col>42</xdr:col>
      <xdr:colOff>666750</xdr:colOff>
      <xdr:row>6</xdr:row>
      <xdr:rowOff>76200</xdr:rowOff>
    </xdr:from>
    <xdr:to>
      <xdr:col>46</xdr:col>
      <xdr:colOff>628650</xdr:colOff>
      <xdr:row>9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20831175" y="1114425"/>
          <a:ext cx="3162300" cy="466725"/>
        </a:xfrm>
        <a:prstGeom prst="wedgeRoundRectCallout">
          <a:avLst>
            <a:gd name="adj1" fmla="val -41842"/>
            <a:gd name="adj2" fmla="val 109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入力した文字がそのまま調書に表示されます。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5</xdr:row>
      <xdr:rowOff>200025</xdr:rowOff>
    </xdr:from>
    <xdr:to>
      <xdr:col>35</xdr:col>
      <xdr:colOff>352425</xdr:colOff>
      <xdr:row>10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7496175" y="1133475"/>
          <a:ext cx="2628900" cy="981075"/>
        </a:xfrm>
        <a:prstGeom prst="wedgeRoundRectCallout">
          <a:avLst>
            <a:gd name="adj1" fmla="val -8564"/>
            <a:gd name="adj2" fmla="val -787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文書番号を入力してください。</a:t>
          </a:r>
        </a:p>
      </xdr:txBody>
    </xdr:sp>
    <xdr:clientData/>
  </xdr:twoCellAnchor>
  <xdr:twoCellAnchor>
    <xdr:from>
      <xdr:col>11</xdr:col>
      <xdr:colOff>47625</xdr:colOff>
      <xdr:row>26</xdr:row>
      <xdr:rowOff>133350</xdr:rowOff>
    </xdr:from>
    <xdr:to>
      <xdr:col>16</xdr:col>
      <xdr:colOff>209550</xdr:colOff>
      <xdr:row>28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571750" y="4953000"/>
          <a:ext cx="1428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保険料控除申告書</a:t>
          </a:r>
        </a:p>
      </xdr:txBody>
    </xdr:sp>
    <xdr:clientData/>
  </xdr:twoCellAnchor>
  <xdr:twoCellAnchor>
    <xdr:from>
      <xdr:col>12</xdr:col>
      <xdr:colOff>104775</xdr:colOff>
      <xdr:row>28</xdr:row>
      <xdr:rowOff>133350</xdr:rowOff>
    </xdr:from>
    <xdr:to>
      <xdr:col>18</xdr:col>
      <xdr:colOff>28575</xdr:colOff>
      <xdr:row>30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886075" y="5295900"/>
          <a:ext cx="1428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原本</a:t>
          </a:r>
        </a:p>
      </xdr:txBody>
    </xdr:sp>
    <xdr:clientData/>
  </xdr:twoCellAnchor>
  <xdr:twoCellAnchor>
    <xdr:from>
      <xdr:col>11</xdr:col>
      <xdr:colOff>38100</xdr:colOff>
      <xdr:row>27</xdr:row>
      <xdr:rowOff>133350</xdr:rowOff>
    </xdr:from>
    <xdr:to>
      <xdr:col>26</xdr:col>
      <xdr:colOff>114300</xdr:colOff>
      <xdr:row>29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562225" y="5124450"/>
          <a:ext cx="3800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原本証明不要「写」のゴム印くらい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→↑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ここふたつも</a:t>
          </a:r>
        </a:p>
      </xdr:txBody>
    </xdr:sp>
    <xdr:clientData/>
  </xdr:twoCellAnchor>
  <xdr:twoCellAnchor>
    <xdr:from>
      <xdr:col>3</xdr:col>
      <xdr:colOff>19050</xdr:colOff>
      <xdr:row>46</xdr:row>
      <xdr:rowOff>142875</xdr:rowOff>
    </xdr:from>
    <xdr:to>
      <xdr:col>29</xdr:col>
      <xdr:colOff>9525</xdr:colOff>
      <xdr:row>49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42950" y="9058275"/>
          <a:ext cx="6229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この欄は、３月の勤務実績報告書で報告した内容を、４月の給与明細で確認していただくように、申し送り事項を記入しておくと親切。</a:t>
          </a:r>
        </a:p>
      </xdr:txBody>
    </xdr:sp>
    <xdr:clientData/>
  </xdr:twoCellAnchor>
  <xdr:twoCellAnchor>
    <xdr:from>
      <xdr:col>2</xdr:col>
      <xdr:colOff>95250</xdr:colOff>
      <xdr:row>3</xdr:row>
      <xdr:rowOff>38100</xdr:rowOff>
    </xdr:from>
    <xdr:to>
      <xdr:col>18</xdr:col>
      <xdr:colOff>209550</xdr:colOff>
      <xdr:row>7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76250" y="619125"/>
          <a:ext cx="40195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「入力シート」に全ての事項を入力し、この用紙は番号を入力して印刷のみします。（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VLOOKUP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関数）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このシートに文字を入力することはありません。</a:t>
          </a:r>
        </a:p>
      </xdr:txBody>
    </xdr:sp>
    <xdr:clientData/>
  </xdr:twoCellAnchor>
  <xdr:twoCellAnchor>
    <xdr:from>
      <xdr:col>19</xdr:col>
      <xdr:colOff>190500</xdr:colOff>
      <xdr:row>16</xdr:row>
      <xdr:rowOff>133350</xdr:rowOff>
    </xdr:from>
    <xdr:to>
      <xdr:col>29</xdr:col>
      <xdr:colOff>180975</xdr:colOff>
      <xdr:row>20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733925" y="3238500"/>
          <a:ext cx="2409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AR P丸ゴシック体M"/>
              <a:ea typeface="AR P丸ゴシック体M"/>
              <a:cs typeface="AR P丸ゴシック体M"/>
            </a:rPr>
            <a:t>学校に籍が残る人（文化財保護主事、充て指導主事等）は履歴書は学校保管となるので送らない。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5</xdr:row>
      <xdr:rowOff>114300</xdr:rowOff>
    </xdr:from>
    <xdr:to>
      <xdr:col>35</xdr:col>
      <xdr:colOff>266700</xdr:colOff>
      <xdr:row>10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7410450" y="1047750"/>
          <a:ext cx="2628900" cy="1114425"/>
        </a:xfrm>
        <a:prstGeom prst="wedgeRoundRectCallout">
          <a:avLst>
            <a:gd name="adj1" fmla="val -8203"/>
            <a:gd name="adj2" fmla="val -72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文書番号を入力してください。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5</xdr:row>
      <xdr:rowOff>219075</xdr:rowOff>
    </xdr:from>
    <xdr:to>
      <xdr:col>36</xdr:col>
      <xdr:colOff>352425</xdr:colOff>
      <xdr:row>11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7667625" y="1152525"/>
          <a:ext cx="2628900" cy="1114425"/>
        </a:xfrm>
        <a:prstGeom prst="wedgeRoundRectCallout">
          <a:avLst>
            <a:gd name="adj1" fmla="val -5666"/>
            <a:gd name="adj2" fmla="val -80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文書番号を入力してください。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30</xdr:col>
      <xdr:colOff>209550</xdr:colOff>
      <xdr:row>35</xdr:row>
      <xdr:rowOff>333375</xdr:rowOff>
    </xdr:to>
    <xdr:sp>
      <xdr:nvSpPr>
        <xdr:cNvPr id="2" name="直線コネクタ 3"/>
        <xdr:cNvSpPr>
          <a:spLocks/>
        </xdr:cNvSpPr>
      </xdr:nvSpPr>
      <xdr:spPr>
        <a:xfrm flipV="1">
          <a:off x="561975" y="7229475"/>
          <a:ext cx="6781800" cy="676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Zeros="0" tabSelected="1" view="pageBreakPreview" zoomScaleSheetLayoutView="100" zoomScalePageLayoutView="0" workbookViewId="0" topLeftCell="A2">
      <pane ySplit="10" topLeftCell="A12" activePane="bottomLeft" state="frozen"/>
      <selection pane="topLeft" activeCell="C41" sqref="C41:AD42"/>
      <selection pane="bottomLeft" activeCell="AJ2" sqref="AJ2"/>
    </sheetView>
  </sheetViews>
  <sheetFormatPr defaultColWidth="9.00390625" defaultRowHeight="13.5"/>
  <cols>
    <col min="1" max="1" width="2.25390625" style="12" customWidth="1"/>
    <col min="2" max="2" width="2.75390625" style="12" customWidth="1"/>
    <col min="3" max="3" width="4.50390625" style="13" customWidth="1"/>
    <col min="4" max="4" width="1.4921875" style="12" customWidth="1"/>
    <col min="5" max="5" width="1.75390625" style="12" customWidth="1"/>
    <col min="6" max="6" width="3.875" style="12" customWidth="1"/>
    <col min="7" max="7" width="2.875" style="12" customWidth="1"/>
    <col min="8" max="8" width="2.625" style="12" customWidth="1"/>
    <col min="9" max="9" width="4.50390625" style="12" customWidth="1"/>
    <col min="10" max="10" width="3.375" style="12" customWidth="1"/>
    <col min="11" max="11" width="3.125" style="12" customWidth="1"/>
    <col min="12" max="14" width="3.375" style="12" customWidth="1"/>
    <col min="15" max="15" width="3.125" style="12" customWidth="1"/>
    <col min="16" max="17" width="3.375" style="12" customWidth="1"/>
    <col min="18" max="18" width="3.125" style="12" customWidth="1"/>
    <col min="19" max="20" width="3.375" style="12" customWidth="1"/>
    <col min="21" max="21" width="3.125" style="12" customWidth="1"/>
    <col min="22" max="22" width="3.375" style="12" customWidth="1"/>
    <col min="23" max="30" width="3.125" style="12" customWidth="1"/>
    <col min="31" max="32" width="3.375" style="12" customWidth="1"/>
    <col min="33" max="16384" width="9.00390625" style="12" customWidth="1"/>
  </cols>
  <sheetData>
    <row r="1" spans="21:30" ht="18" customHeight="1" thickBot="1">
      <c r="U1" s="14"/>
      <c r="V1" s="14"/>
      <c r="W1" s="14"/>
      <c r="Y1" s="71" t="str">
        <f>'入力シート'!F5&amp;"第"</f>
        <v>第</v>
      </c>
      <c r="Z1" s="71"/>
      <c r="AA1" s="71"/>
      <c r="AB1" s="71"/>
      <c r="AC1" s="16">
        <f>AH2</f>
        <v>1</v>
      </c>
      <c r="AD1" s="15" t="s">
        <v>0</v>
      </c>
    </row>
    <row r="2" spans="23:34" ht="14.25">
      <c r="W2" s="17"/>
      <c r="Y2" s="72">
        <f>'入力シート'!F6</f>
        <v>45017</v>
      </c>
      <c r="Z2" s="72"/>
      <c r="AA2" s="72"/>
      <c r="AB2" s="72"/>
      <c r="AC2" s="72"/>
      <c r="AD2" s="72"/>
      <c r="AG2" s="73" t="s">
        <v>97</v>
      </c>
      <c r="AH2" s="76">
        <v>1</v>
      </c>
    </row>
    <row r="3" spans="3:34" ht="13.5">
      <c r="C3" s="18" t="str">
        <f>VLOOKUP(AC1,'入力シート'!B13:AU27,2)&amp;"長　様"</f>
        <v>長　様</v>
      </c>
      <c r="D3" s="18"/>
      <c r="E3" s="18"/>
      <c r="F3" s="18"/>
      <c r="G3" s="18"/>
      <c r="H3" s="18"/>
      <c r="I3" s="18"/>
      <c r="J3" s="19"/>
      <c r="K3" s="19"/>
      <c r="AG3" s="74"/>
      <c r="AH3" s="77"/>
    </row>
    <row r="4" spans="33:34" ht="14.25" thickBot="1">
      <c r="AG4" s="75"/>
      <c r="AH4" s="78"/>
    </row>
    <row r="5" spans="20:25" ht="13.5">
      <c r="T5" s="14"/>
      <c r="U5" s="14">
        <f>'入力シート'!F3</f>
        <v>0</v>
      </c>
      <c r="V5" s="14"/>
      <c r="X5" s="14"/>
      <c r="Y5" s="14"/>
    </row>
    <row r="6" spans="11:29" ht="21" customHeight="1">
      <c r="K6" s="14"/>
      <c r="U6" s="14"/>
      <c r="V6" s="79"/>
      <c r="W6" s="79"/>
      <c r="X6" s="80">
        <f>'入力シート'!F4</f>
        <v>0</v>
      </c>
      <c r="Y6" s="80"/>
      <c r="Z6" s="80"/>
      <c r="AA6" s="80"/>
      <c r="AB6" s="80"/>
      <c r="AC6" s="80"/>
    </row>
    <row r="7" ht="9.75" customHeight="1"/>
    <row r="8" ht="24">
      <c r="C8" s="20" t="s">
        <v>5</v>
      </c>
    </row>
    <row r="9" spans="21:28" ht="13.5">
      <c r="U9" s="79"/>
      <c r="V9" s="79"/>
      <c r="W9" s="79"/>
      <c r="X9" s="79"/>
      <c r="Y9" s="14"/>
      <c r="Z9" s="14"/>
      <c r="AA9" s="14"/>
      <c r="AB9" s="14"/>
    </row>
    <row r="10" spans="2:30" ht="21.75" customHeight="1">
      <c r="B10" s="81" t="s">
        <v>6</v>
      </c>
      <c r="C10" s="81"/>
      <c r="D10" s="81"/>
      <c r="E10" s="81"/>
      <c r="F10" s="81"/>
      <c r="G10" s="81"/>
      <c r="H10" s="82">
        <f>'入力シート'!F7</f>
        <v>45017</v>
      </c>
      <c r="I10" s="82"/>
      <c r="J10" s="82"/>
      <c r="K10" s="82"/>
      <c r="L10" s="82"/>
      <c r="M10" s="19" t="s">
        <v>7</v>
      </c>
      <c r="N10" s="19"/>
      <c r="O10" s="19"/>
      <c r="P10" s="19"/>
      <c r="Q10" s="19"/>
      <c r="R10" s="19"/>
      <c r="S10" s="19"/>
      <c r="T10" s="19"/>
      <c r="U10" s="83">
        <f>VLOOKUP(AC1,'入力シート'!B13:AU27,3)</f>
        <v>0</v>
      </c>
      <c r="V10" s="83"/>
      <c r="W10" s="83"/>
      <c r="X10" s="83"/>
      <c r="Y10" s="83">
        <f>VLOOKUP(AC1,'入力シート'!B13:AU27,4)</f>
        <v>0</v>
      </c>
      <c r="Z10" s="83"/>
      <c r="AA10" s="83"/>
      <c r="AB10" s="83"/>
      <c r="AC10" s="83"/>
      <c r="AD10" s="19" t="s">
        <v>8</v>
      </c>
    </row>
    <row r="11" ht="13.5">
      <c r="B11" s="13" t="s">
        <v>9</v>
      </c>
    </row>
    <row r="13" ht="13.5">
      <c r="N13" s="12" t="s">
        <v>1</v>
      </c>
    </row>
    <row r="14" spans="2:5" ht="13.5">
      <c r="B14" s="21">
        <f>IF(VLOOKUP(AC1,'入力シート'!B13:AU27,27)="","","○")</f>
      </c>
      <c r="C14" s="22" t="s">
        <v>89</v>
      </c>
      <c r="D14" s="23"/>
      <c r="E14" s="12" t="s">
        <v>2</v>
      </c>
    </row>
    <row r="15" spans="2:5" ht="13.5">
      <c r="B15" s="21">
        <f>IF(VLOOKUP(AC1,'入力シート'!B13:AU27,28)="","","○")</f>
      </c>
      <c r="C15" s="22" t="s">
        <v>90</v>
      </c>
      <c r="D15" s="23"/>
      <c r="E15" s="12" t="s">
        <v>10</v>
      </c>
    </row>
    <row r="16" spans="2:5" ht="13.5">
      <c r="B16" s="21">
        <f>IF(VLOOKUP(AC1,'入力シート'!B13:AU27,29)="","","○")</f>
      </c>
      <c r="C16" s="22" t="s">
        <v>84</v>
      </c>
      <c r="D16" s="23"/>
      <c r="E16" s="12" t="s">
        <v>11</v>
      </c>
    </row>
    <row r="17" spans="2:5" ht="13.5">
      <c r="B17" s="21">
        <f>IF(VLOOKUP(AC1,'入力シート'!B13:AU27,30)="","","○")</f>
      </c>
      <c r="C17" s="22" t="s">
        <v>85</v>
      </c>
      <c r="D17" s="23"/>
      <c r="E17" s="12" t="s">
        <v>12</v>
      </c>
    </row>
    <row r="18" spans="2:5" ht="13.5">
      <c r="B18" s="21">
        <f>IF(VLOOKUP(AC1,'入力シート'!B13:AU27,31)="","","○")</f>
      </c>
      <c r="C18" s="22" t="s">
        <v>13</v>
      </c>
      <c r="D18" s="23"/>
      <c r="E18" s="64" t="s">
        <v>102</v>
      </c>
    </row>
    <row r="19" spans="2:5" ht="13.5">
      <c r="B19" s="21">
        <f>IF(VLOOKUP(AC1,'入力シート'!B13:AU27,32)="","","○")</f>
      </c>
      <c r="C19" s="22" t="s">
        <v>14</v>
      </c>
      <c r="D19" s="23"/>
      <c r="E19" s="12" t="s">
        <v>3</v>
      </c>
    </row>
    <row r="20" spans="2:5" ht="13.5">
      <c r="B20" s="21">
        <f>IF(VLOOKUP(AC1,'入力シート'!B13:AU27,33)="","","○")</f>
      </c>
      <c r="C20" s="22" t="s">
        <v>15</v>
      </c>
      <c r="D20" s="23"/>
      <c r="E20" s="12" t="s">
        <v>16</v>
      </c>
    </row>
    <row r="21" spans="2:5" ht="13.5">
      <c r="B21" s="21">
        <f>IF(VLOOKUP(AC1,'入力シート'!B13:AU27,34)="","","○")</f>
      </c>
      <c r="C21" s="22" t="s">
        <v>17</v>
      </c>
      <c r="D21" s="23"/>
      <c r="E21" s="12" t="s">
        <v>18</v>
      </c>
    </row>
    <row r="22" spans="2:5" ht="13.5">
      <c r="B22" s="21">
        <f>IF(VLOOKUP(AC1,'入力シート'!B13:AU27,35)="","","○")</f>
      </c>
      <c r="C22" s="22" t="s">
        <v>19</v>
      </c>
      <c r="D22" s="23"/>
      <c r="E22" s="12" t="s">
        <v>20</v>
      </c>
    </row>
    <row r="23" spans="2:5" ht="13.5">
      <c r="B23" s="21">
        <f>IF(VLOOKUP(AC1,'入力シート'!B13:AU27,36)="","","○")</f>
      </c>
      <c r="C23" s="22" t="s">
        <v>86</v>
      </c>
      <c r="D23" s="23"/>
      <c r="E23" s="12" t="s">
        <v>21</v>
      </c>
    </row>
    <row r="24" spans="2:5" ht="13.5">
      <c r="B24" s="21">
        <f>IF(VLOOKUP(AC1,'入力シート'!B13:AU27,37)="","","○")</f>
      </c>
      <c r="C24" s="22" t="s">
        <v>87</v>
      </c>
      <c r="D24" s="23"/>
      <c r="E24" s="12" t="s">
        <v>22</v>
      </c>
    </row>
    <row r="25" spans="2:5" ht="13.5">
      <c r="B25" s="21">
        <f>IF(VLOOKUP(AC1,'入力シート'!B13:AU27,38)="","","○")</f>
      </c>
      <c r="C25" s="22" t="s">
        <v>93</v>
      </c>
      <c r="D25" s="23"/>
      <c r="E25" s="12" t="s">
        <v>96</v>
      </c>
    </row>
    <row r="26" spans="2:5" ht="13.5">
      <c r="B26" s="21">
        <f>IF(VLOOKUP(AC1,'入力シート'!B13:AU27,39)="","","○")</f>
      </c>
      <c r="C26" s="22" t="s">
        <v>94</v>
      </c>
      <c r="D26" s="23"/>
      <c r="E26" s="12" t="s">
        <v>23</v>
      </c>
    </row>
    <row r="27" spans="2:30" ht="13.5">
      <c r="B27" s="15"/>
      <c r="E27" s="15">
        <f>IF(VLOOKUP(AC1,'入力シート'!B13:AU27,39)="","","・")</f>
      </c>
      <c r="F27" s="84">
        <f>VLOOKUP(AC1,'入力シート'!B13:AU27,39)</f>
        <v>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5">
        <f>IF(VLOOKUP(AC1,'入力シート'!B13:AU27,43)="","","・")</f>
      </c>
      <c r="T27" s="84">
        <f>VLOOKUP(AC1,'入力シート'!B13:AU27,43)</f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2:30" ht="13.5">
      <c r="B28" s="15"/>
      <c r="E28" s="15">
        <f>IF(VLOOKUP(AC1,'入力シート'!B13:AU27,40)="","","・")</f>
      </c>
      <c r="F28" s="84">
        <f>VLOOKUP(AC1,'入力シート'!B13:AU27,40)</f>
        <v>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5">
        <f>IF(VLOOKUP(AC1,'入力シート'!B13:AU27,44)="","","・")</f>
      </c>
      <c r="T28" s="84">
        <f>VLOOKUP(AC1,'入力シート'!B13:AU27,44)</f>
        <v>0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2:30" ht="13.5">
      <c r="B29" s="15"/>
      <c r="E29" s="15">
        <f>IF(VLOOKUP(AC1,'入力シート'!B13:AU27,41)="","","・")</f>
      </c>
      <c r="F29" s="84">
        <f>VLOOKUP(AC1,'入力シート'!B13:AU27,41)</f>
        <v>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5">
        <f>IF(VLOOKUP(AC1,'入力シート'!B13:AU27,45)="","","・")</f>
      </c>
      <c r="T29" s="84">
        <f>VLOOKUP(AC1,'入力シート'!B13:AU27,45)</f>
        <v>0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5:30" ht="13.5">
      <c r="E30" s="15">
        <f>IF(VLOOKUP(AC1,'入力シート'!B13:AU27,42)="","","・")</f>
      </c>
      <c r="F30" s="84">
        <f>VLOOKUP(AC1,'入力シート'!B13:AU27,42)</f>
        <v>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5">
        <f>IF(VLOOKUP(AC1,'入力シート'!B13:AU27,46)="","","・")</f>
      </c>
      <c r="T30" s="84">
        <f>VLOOKUP(AC1,'入力シート'!B13:AU27,46)</f>
        <v>0</v>
      </c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1.25" customHeight="1" thickBot="1">
      <c r="A31" s="24"/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3" spans="13:30" ht="24">
      <c r="M33" s="26" t="s">
        <v>2</v>
      </c>
      <c r="X33" s="27" t="s">
        <v>24</v>
      </c>
      <c r="Y33" s="27"/>
      <c r="Z33" s="86">
        <f>'入力シート'!F8</f>
        <v>0</v>
      </c>
      <c r="AA33" s="86"/>
      <c r="AB33" s="86"/>
      <c r="AC33" s="86"/>
      <c r="AD33" s="27" t="s">
        <v>25</v>
      </c>
    </row>
    <row r="34" ht="5.25" customHeight="1"/>
    <row r="35" spans="3:30" ht="24" customHeight="1">
      <c r="C35" s="87" t="s">
        <v>26</v>
      </c>
      <c r="D35" s="87"/>
      <c r="E35" s="87"/>
      <c r="F35" s="87"/>
      <c r="G35" s="87"/>
      <c r="H35" s="88" t="s">
        <v>27</v>
      </c>
      <c r="I35" s="88"/>
      <c r="J35" s="88"/>
      <c r="K35" s="88"/>
      <c r="L35" s="88"/>
      <c r="M35" s="88"/>
      <c r="N35" s="88"/>
      <c r="O35" s="88" t="s">
        <v>28</v>
      </c>
      <c r="P35" s="88"/>
      <c r="Q35" s="88"/>
      <c r="R35" s="88"/>
      <c r="S35" s="88"/>
      <c r="T35" s="88"/>
      <c r="U35" s="88"/>
      <c r="V35" s="88" t="s">
        <v>29</v>
      </c>
      <c r="W35" s="88"/>
      <c r="X35" s="88"/>
      <c r="Y35" s="88"/>
      <c r="Z35" s="88"/>
      <c r="AA35" s="88"/>
      <c r="AB35" s="88"/>
      <c r="AC35" s="88"/>
      <c r="AD35" s="88"/>
    </row>
    <row r="36" spans="3:30" ht="30.75" customHeight="1">
      <c r="C36" s="89">
        <f>VLOOKUP(AC1,'入力シート'!B13:AU27,3)</f>
        <v>0</v>
      </c>
      <c r="D36" s="89"/>
      <c r="E36" s="89"/>
      <c r="F36" s="89"/>
      <c r="G36" s="89"/>
      <c r="H36" s="89">
        <f>VLOOKUP(AC1,'入力シート'!B13:AU27,4)</f>
        <v>0</v>
      </c>
      <c r="I36" s="89"/>
      <c r="J36" s="89"/>
      <c r="K36" s="89"/>
      <c r="L36" s="89"/>
      <c r="M36" s="89"/>
      <c r="N36" s="89"/>
      <c r="O36" s="63">
        <f>MID(VLOOKUP(AC1,'入力シート'!B13:AU27,5),1,1)</f>
      </c>
      <c r="P36" s="63">
        <f>MID(VLOOKUP(AC1,'入力シート'!B13:AU27,5),2,1)</f>
      </c>
      <c r="Q36" s="63">
        <f>MID(VLOOKUP(AC1,'入力シート'!B13:AU27,5),3,1)</f>
      </c>
      <c r="R36" s="63">
        <f>MID(VLOOKUP(AC1,'入力シート'!B13:AU27,5),4,1)</f>
      </c>
      <c r="S36" s="63">
        <f>MID(VLOOKUP(AC1,'入力シート'!B13:AU27,5),5,1)</f>
      </c>
      <c r="T36" s="63">
        <f>MID(VLOOKUP(AC1,'入力シート'!B13:AU27,5),6,1)</f>
      </c>
      <c r="U36" s="63">
        <f>MID(VLOOKUP(AC1,'入力シート'!B13:AU27,5),7,1)</f>
      </c>
      <c r="V36" s="90">
        <f>VLOOKUP(AC1,'入力シート'!B13:AU27,6)</f>
        <v>0</v>
      </c>
      <c r="W36" s="91"/>
      <c r="X36" s="91"/>
      <c r="Y36" s="91"/>
      <c r="Z36" s="91"/>
      <c r="AA36" s="91"/>
      <c r="AB36" s="91"/>
      <c r="AC36" s="92" t="s">
        <v>47</v>
      </c>
      <c r="AD36" s="93"/>
    </row>
    <row r="37" spans="3:11" ht="5.25" customHeight="1">
      <c r="C37" s="22"/>
      <c r="D37" s="22"/>
      <c r="E37" s="22"/>
      <c r="F37" s="22"/>
      <c r="G37" s="16"/>
      <c r="H37" s="16"/>
      <c r="I37" s="16"/>
      <c r="J37" s="16"/>
      <c r="K37" s="16"/>
    </row>
    <row r="38" spans="3:9" ht="19.5" customHeight="1">
      <c r="C38" s="13" t="s">
        <v>115</v>
      </c>
      <c r="F38" s="28">
        <v>5</v>
      </c>
      <c r="G38" s="86" t="s">
        <v>31</v>
      </c>
      <c r="H38" s="86"/>
      <c r="I38" s="12" t="s">
        <v>32</v>
      </c>
    </row>
    <row r="39" spans="3:30" ht="13.5">
      <c r="C39" s="97" t="s">
        <v>116</v>
      </c>
      <c r="D39" s="97"/>
      <c r="E39" s="97"/>
      <c r="F39" s="97"/>
      <c r="G39" s="97"/>
      <c r="H39" s="97"/>
      <c r="I39" s="85" t="s">
        <v>34</v>
      </c>
      <c r="J39" s="85"/>
      <c r="K39" s="85" t="s">
        <v>35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 t="s">
        <v>36</v>
      </c>
      <c r="X39" s="85"/>
      <c r="Y39" s="85"/>
      <c r="Z39" s="85"/>
      <c r="AA39" s="85"/>
      <c r="AB39" s="85"/>
      <c r="AC39" s="85"/>
      <c r="AD39" s="85"/>
    </row>
    <row r="40" spans="3:30" ht="13.5">
      <c r="C40" s="97" t="s">
        <v>37</v>
      </c>
      <c r="D40" s="97"/>
      <c r="E40" s="97"/>
      <c r="F40" s="97"/>
      <c r="G40" s="97"/>
      <c r="H40" s="97"/>
      <c r="I40" s="85"/>
      <c r="J40" s="85"/>
      <c r="K40" s="85" t="s">
        <v>38</v>
      </c>
      <c r="L40" s="85"/>
      <c r="M40" s="85"/>
      <c r="N40" s="85" t="s">
        <v>39</v>
      </c>
      <c r="O40" s="85"/>
      <c r="P40" s="85"/>
      <c r="Q40" s="85" t="s">
        <v>40</v>
      </c>
      <c r="R40" s="85"/>
      <c r="S40" s="85"/>
      <c r="T40" s="85" t="s">
        <v>39</v>
      </c>
      <c r="U40" s="85"/>
      <c r="V40" s="85"/>
      <c r="W40" s="85" t="s">
        <v>41</v>
      </c>
      <c r="X40" s="85"/>
      <c r="Y40" s="85"/>
      <c r="Z40" s="85"/>
      <c r="AA40" s="85"/>
      <c r="AB40" s="85"/>
      <c r="AC40" s="85"/>
      <c r="AD40" s="85"/>
    </row>
    <row r="41" spans="3:30" ht="27" customHeight="1">
      <c r="C41" s="101">
        <f>VLOOKUP(AC1,'入力シート'!B13:AU27,7)</f>
        <v>0</v>
      </c>
      <c r="D41" s="102"/>
      <c r="E41" s="103">
        <f>VLOOKUP(AC1,'入力シート'!B13:AU27,8)</f>
        <v>0</v>
      </c>
      <c r="F41" s="103"/>
      <c r="G41" s="103">
        <f>VLOOKUP(AC1,'入力シート'!B13:AU27,9)</f>
        <v>0</v>
      </c>
      <c r="H41" s="103"/>
      <c r="I41" s="104">
        <f>VLOOKUP(AC1,'入力シート'!B13:AU27,11)</f>
        <v>0</v>
      </c>
      <c r="J41" s="105"/>
      <c r="K41" s="108">
        <f>VLOOKUP(AC1,'入力シート'!B13:AU27,12)</f>
        <v>0</v>
      </c>
      <c r="L41" s="109"/>
      <c r="M41" s="110"/>
      <c r="N41" s="108">
        <f>VLOOKUP(AC1,'入力シート'!B13:AU27,14)</f>
        <v>0</v>
      </c>
      <c r="O41" s="109"/>
      <c r="P41" s="110"/>
      <c r="Q41" s="108">
        <f>VLOOKUP(AC1,'入力シート'!B13:AU27,16)</f>
        <v>0</v>
      </c>
      <c r="R41" s="109"/>
      <c r="S41" s="110"/>
      <c r="T41" s="108">
        <f>VLOOKUP(AC1,'入力シート'!B13:AU27,18)</f>
        <v>0</v>
      </c>
      <c r="U41" s="109"/>
      <c r="V41" s="110"/>
      <c r="W41" s="94">
        <f>VLOOKUP(AC1,'入力シート'!B13:AU27,20)</f>
        <v>0</v>
      </c>
      <c r="X41" s="95"/>
      <c r="Y41" s="95"/>
      <c r="Z41" s="95"/>
      <c r="AA41" s="95"/>
      <c r="AB41" s="95"/>
      <c r="AC41" s="95"/>
      <c r="AD41" s="96"/>
    </row>
    <row r="42" spans="3:30" ht="27" customHeight="1">
      <c r="C42" s="114">
        <f>VLOOKUP(AC1,'入力シート'!B13:AU27,10)</f>
        <v>0</v>
      </c>
      <c r="D42" s="115"/>
      <c r="E42" s="115"/>
      <c r="F42" s="115"/>
      <c r="G42" s="115"/>
      <c r="H42" s="116"/>
      <c r="I42" s="106"/>
      <c r="J42" s="107"/>
      <c r="K42" s="117">
        <f>VLOOKUP(AC1,'入力シート'!B13:AU27,13)</f>
        <v>0</v>
      </c>
      <c r="L42" s="118"/>
      <c r="M42" s="119"/>
      <c r="N42" s="117">
        <f>VLOOKUP(AC1,'入力シート'!B13:AU27,15)</f>
        <v>0</v>
      </c>
      <c r="O42" s="118"/>
      <c r="P42" s="119"/>
      <c r="Q42" s="117">
        <f>VLOOKUP(AC1,'入力シート'!B13:AU27,17)</f>
        <v>0</v>
      </c>
      <c r="R42" s="118"/>
      <c r="S42" s="119"/>
      <c r="T42" s="117">
        <f>VLOOKUP(AC1,'入力シート'!B13:AU27,19)</f>
        <v>0</v>
      </c>
      <c r="U42" s="118"/>
      <c r="V42" s="119"/>
      <c r="W42" s="98">
        <f>VLOOKUP(AC1,'入力シート'!B13:AU27,21)</f>
        <v>0</v>
      </c>
      <c r="X42" s="99"/>
      <c r="Y42" s="99"/>
      <c r="Z42" s="99"/>
      <c r="AA42" s="99"/>
      <c r="AB42" s="99"/>
      <c r="AC42" s="99"/>
      <c r="AD42" s="100"/>
    </row>
    <row r="44" ht="13.5">
      <c r="C44" s="13" t="s">
        <v>42</v>
      </c>
    </row>
    <row r="45" spans="3:30" ht="13.5">
      <c r="C45" s="29">
        <f>IF(VLOOKUP(AC1,'入力シート'!B13:AU27,22)="","","・")</f>
      </c>
      <c r="D45" s="111">
        <f>VLOOKUP(AC1,'入力シート'!B13:AU27,22)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30"/>
    </row>
    <row r="46" spans="3:30" ht="13.5">
      <c r="C46" s="31">
        <f>IF(VLOOKUP(AC1,'入力シート'!B13:AU27,23)="","","・")</f>
      </c>
      <c r="D46" s="112">
        <f>VLOOKUP(AC1,'入力シート'!B13:AU27,23)</f>
        <v>0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32"/>
    </row>
    <row r="47" spans="3:30" ht="13.5">
      <c r="C47" s="31">
        <f>IF(VLOOKUP(AC1,'入力シート'!B13:AU27,24)="","","・")</f>
      </c>
      <c r="D47" s="112">
        <f>VLOOKUP(AC1,'入力シート'!B13:AU27,24)</f>
        <v>0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32"/>
    </row>
    <row r="48" spans="3:30" ht="13.5">
      <c r="C48" s="31">
        <f>IF(VLOOKUP(AC1,'入力シート'!B13:AU27,25)="","","・")</f>
      </c>
      <c r="D48" s="112">
        <f>VLOOKUP(AC1,'入力シート'!B13:AU27,25)</f>
        <v>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32"/>
    </row>
    <row r="49" spans="3:30" ht="13.5">
      <c r="C49" s="33">
        <f>IF(VLOOKUP(AC1,'入力シート'!B13:AU27,26)="","","・")</f>
      </c>
      <c r="D49" s="113">
        <f>VLOOKUP(AC1,'入力シート'!B13:AU27,26)</f>
        <v>0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34"/>
    </row>
  </sheetData>
  <sheetProtection/>
  <mergeCells count="59">
    <mergeCell ref="D45:AC45"/>
    <mergeCell ref="D46:AC46"/>
    <mergeCell ref="D47:AC47"/>
    <mergeCell ref="D48:AC48"/>
    <mergeCell ref="D49:AC49"/>
    <mergeCell ref="C42:H42"/>
    <mergeCell ref="K42:M42"/>
    <mergeCell ref="N42:P42"/>
    <mergeCell ref="Q42:S42"/>
    <mergeCell ref="T42:V42"/>
    <mergeCell ref="W42:AD42"/>
    <mergeCell ref="W40:AD40"/>
    <mergeCell ref="C41:D41"/>
    <mergeCell ref="E41:F41"/>
    <mergeCell ref="G41:H41"/>
    <mergeCell ref="I41:J42"/>
    <mergeCell ref="K41:M41"/>
    <mergeCell ref="N41:P41"/>
    <mergeCell ref="Q41:S41"/>
    <mergeCell ref="T41:V41"/>
    <mergeCell ref="W41:AD41"/>
    <mergeCell ref="G38:H38"/>
    <mergeCell ref="C39:H39"/>
    <mergeCell ref="I39:J40"/>
    <mergeCell ref="K39:V39"/>
    <mergeCell ref="W39:AD39"/>
    <mergeCell ref="C40:H40"/>
    <mergeCell ref="K40:M40"/>
    <mergeCell ref="N40:P40"/>
    <mergeCell ref="Q40:S40"/>
    <mergeCell ref="T40:V40"/>
    <mergeCell ref="Z33:AC33"/>
    <mergeCell ref="C35:G35"/>
    <mergeCell ref="H35:N35"/>
    <mergeCell ref="O35:U35"/>
    <mergeCell ref="V35:AD35"/>
    <mergeCell ref="C36:G36"/>
    <mergeCell ref="H36:N36"/>
    <mergeCell ref="V36:AB36"/>
    <mergeCell ref="AC36:AD36"/>
    <mergeCell ref="F28:R28"/>
    <mergeCell ref="T28:AD28"/>
    <mergeCell ref="F29:R29"/>
    <mergeCell ref="T29:AD29"/>
    <mergeCell ref="F30:R30"/>
    <mergeCell ref="T30:AD30"/>
    <mergeCell ref="U9:X9"/>
    <mergeCell ref="B10:G10"/>
    <mergeCell ref="H10:L10"/>
    <mergeCell ref="U10:X10"/>
    <mergeCell ref="Y10:AC10"/>
    <mergeCell ref="F27:R27"/>
    <mergeCell ref="T27:AD27"/>
    <mergeCell ref="Y1:AB1"/>
    <mergeCell ref="Y2:AD2"/>
    <mergeCell ref="AG2:AG4"/>
    <mergeCell ref="AH2:AH4"/>
    <mergeCell ref="V6:W6"/>
    <mergeCell ref="X6:AC6"/>
  </mergeCells>
  <printOptions/>
  <pageMargins left="0.472440944881889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27"/>
  <sheetViews>
    <sheetView zoomScalePageLayoutView="0" workbookViewId="0" topLeftCell="A17">
      <pane xSplit="5" topLeftCell="F1" activePane="topRight" state="frozen"/>
      <selection pane="topLeft" activeCell="A1" sqref="A1"/>
      <selection pane="topRight" activeCell="W16" sqref="W16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2.00390625" style="0" customWidth="1"/>
    <col min="4" max="4" width="6.125" style="0" customWidth="1"/>
    <col min="5" max="5" width="9.375" style="0" customWidth="1"/>
    <col min="6" max="6" width="7.875" style="0" customWidth="1"/>
    <col min="7" max="7" width="13.50390625" style="0" customWidth="1"/>
    <col min="8" max="10" width="2.375" style="0" customWidth="1"/>
    <col min="11" max="11" width="7.00390625" style="0" customWidth="1"/>
    <col min="12" max="12" width="2.125" style="0" customWidth="1"/>
    <col min="13" max="20" width="4.625" style="0" customWidth="1"/>
    <col min="21" max="22" width="6.875" style="0" customWidth="1"/>
    <col min="23" max="27" width="15.00390625" style="0" customWidth="1"/>
    <col min="28" max="39" width="3.00390625" style="0" customWidth="1"/>
    <col min="40" max="47" width="10.50390625" style="0" customWidth="1"/>
  </cols>
  <sheetData>
    <row r="2" spans="5:7" ht="14.25">
      <c r="E2" s="11" t="s">
        <v>78</v>
      </c>
      <c r="F2" s="10">
        <v>5</v>
      </c>
      <c r="G2" s="9" t="s">
        <v>31</v>
      </c>
    </row>
    <row r="3" spans="5:7" ht="13.5">
      <c r="E3" s="11" t="s">
        <v>79</v>
      </c>
      <c r="F3" s="125"/>
      <c r="G3" s="125"/>
    </row>
    <row r="4" spans="5:7" ht="13.5">
      <c r="E4" s="11" t="s">
        <v>80</v>
      </c>
      <c r="F4" s="125"/>
      <c r="G4" s="125"/>
    </row>
    <row r="5" spans="5:7" ht="13.5">
      <c r="E5" s="11" t="s">
        <v>43</v>
      </c>
      <c r="F5" s="125"/>
      <c r="G5" s="125"/>
    </row>
    <row r="6" spans="5:7" ht="13.5">
      <c r="E6" s="11" t="s">
        <v>81</v>
      </c>
      <c r="F6" s="134">
        <v>45017</v>
      </c>
      <c r="G6" s="134"/>
    </row>
    <row r="7" spans="5:7" ht="13.5">
      <c r="E7" s="11" t="s">
        <v>82</v>
      </c>
      <c r="F7" s="134">
        <v>45017</v>
      </c>
      <c r="G7" s="134"/>
    </row>
    <row r="8" spans="5:7" ht="13.5">
      <c r="E8" s="11" t="s">
        <v>83</v>
      </c>
      <c r="F8" s="125"/>
      <c r="G8" s="125"/>
    </row>
    <row r="10" spans="2:47" s="3" customFormat="1" ht="13.5">
      <c r="B10" s="148" t="s">
        <v>77</v>
      </c>
      <c r="C10" s="135" t="s">
        <v>46</v>
      </c>
      <c r="D10" s="135" t="s">
        <v>26</v>
      </c>
      <c r="E10" s="135" t="s">
        <v>27</v>
      </c>
      <c r="F10" s="135" t="s">
        <v>28</v>
      </c>
      <c r="G10" s="135" t="s">
        <v>29</v>
      </c>
      <c r="H10" s="136" t="s">
        <v>50</v>
      </c>
      <c r="I10" s="137"/>
      <c r="J10" s="138"/>
      <c r="K10" s="145" t="s">
        <v>48</v>
      </c>
      <c r="L10" s="120" t="s">
        <v>34</v>
      </c>
      <c r="M10" s="122" t="s">
        <v>44</v>
      </c>
      <c r="N10" s="123"/>
      <c r="O10" s="123"/>
      <c r="P10" s="123"/>
      <c r="Q10" s="123"/>
      <c r="R10" s="123"/>
      <c r="S10" s="123"/>
      <c r="T10" s="124"/>
      <c r="U10" s="126" t="s">
        <v>45</v>
      </c>
      <c r="V10" s="127"/>
      <c r="W10" s="128" t="s">
        <v>23</v>
      </c>
      <c r="X10" s="129"/>
      <c r="Y10" s="129"/>
      <c r="Z10" s="129"/>
      <c r="AA10" s="130"/>
      <c r="AB10" s="122" t="s">
        <v>72</v>
      </c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4"/>
    </row>
    <row r="11" spans="2:47" s="3" customFormat="1" ht="13.5" customHeight="1">
      <c r="B11" s="149"/>
      <c r="C11" s="135"/>
      <c r="D11" s="135"/>
      <c r="E11" s="135"/>
      <c r="F11" s="135"/>
      <c r="G11" s="135"/>
      <c r="H11" s="139"/>
      <c r="I11" s="140"/>
      <c r="J11" s="141"/>
      <c r="K11" s="146"/>
      <c r="L11" s="150"/>
      <c r="M11" s="122" t="s">
        <v>49</v>
      </c>
      <c r="N11" s="124"/>
      <c r="O11" s="122" t="s">
        <v>53</v>
      </c>
      <c r="P11" s="124"/>
      <c r="Q11" s="122" t="s">
        <v>40</v>
      </c>
      <c r="R11" s="124"/>
      <c r="S11" s="122" t="s">
        <v>53</v>
      </c>
      <c r="T11" s="124"/>
      <c r="U11" s="126" t="s">
        <v>41</v>
      </c>
      <c r="V11" s="127"/>
      <c r="W11" s="131"/>
      <c r="X11" s="132"/>
      <c r="Y11" s="132"/>
      <c r="Z11" s="132"/>
      <c r="AA11" s="133"/>
      <c r="AB11" s="120" t="s">
        <v>59</v>
      </c>
      <c r="AC11" s="120" t="s">
        <v>60</v>
      </c>
      <c r="AD11" s="120" t="s">
        <v>61</v>
      </c>
      <c r="AE11" s="120" t="s">
        <v>62</v>
      </c>
      <c r="AF11" s="120" t="s">
        <v>63</v>
      </c>
      <c r="AG11" s="120" t="s">
        <v>64</v>
      </c>
      <c r="AH11" s="120" t="s">
        <v>65</v>
      </c>
      <c r="AI11" s="120" t="s">
        <v>66</v>
      </c>
      <c r="AJ11" s="120" t="s">
        <v>67</v>
      </c>
      <c r="AK11" s="120" t="s">
        <v>68</v>
      </c>
      <c r="AL11" s="120" t="s">
        <v>69</v>
      </c>
      <c r="AM11" s="120" t="s">
        <v>88</v>
      </c>
      <c r="AN11" s="122" t="s">
        <v>23</v>
      </c>
      <c r="AO11" s="123"/>
      <c r="AP11" s="123"/>
      <c r="AQ11" s="123"/>
      <c r="AR11" s="123"/>
      <c r="AS11" s="123"/>
      <c r="AT11" s="123"/>
      <c r="AU11" s="124"/>
    </row>
    <row r="12" spans="2:47" s="3" customFormat="1" ht="13.5">
      <c r="B12" s="149"/>
      <c r="C12" s="135"/>
      <c r="D12" s="135"/>
      <c r="E12" s="135"/>
      <c r="F12" s="135"/>
      <c r="G12" s="135"/>
      <c r="H12" s="142"/>
      <c r="I12" s="143"/>
      <c r="J12" s="144"/>
      <c r="K12" s="147"/>
      <c r="L12" s="121"/>
      <c r="M12" s="2" t="s">
        <v>51</v>
      </c>
      <c r="N12" s="2" t="s">
        <v>52</v>
      </c>
      <c r="O12" s="2" t="s">
        <v>51</v>
      </c>
      <c r="P12" s="2" t="s">
        <v>52</v>
      </c>
      <c r="Q12" s="2" t="s">
        <v>51</v>
      </c>
      <c r="R12" s="2" t="s">
        <v>52</v>
      </c>
      <c r="S12" s="2" t="s">
        <v>51</v>
      </c>
      <c r="T12" s="2" t="s">
        <v>52</v>
      </c>
      <c r="U12" s="2" t="s">
        <v>51</v>
      </c>
      <c r="V12" s="2" t="s">
        <v>52</v>
      </c>
      <c r="W12" s="2" t="s">
        <v>54</v>
      </c>
      <c r="X12" s="2" t="s">
        <v>55</v>
      </c>
      <c r="Y12" s="2" t="s">
        <v>56</v>
      </c>
      <c r="Z12" s="2" t="s">
        <v>57</v>
      </c>
      <c r="AA12" s="2" t="s">
        <v>58</v>
      </c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2" t="s">
        <v>54</v>
      </c>
      <c r="AO12" s="2" t="s">
        <v>70</v>
      </c>
      <c r="AP12" s="2" t="s">
        <v>71</v>
      </c>
      <c r="AQ12" s="2" t="s">
        <v>73</v>
      </c>
      <c r="AR12" s="2" t="s">
        <v>58</v>
      </c>
      <c r="AS12" s="2" t="s">
        <v>74</v>
      </c>
      <c r="AT12" s="2" t="s">
        <v>75</v>
      </c>
      <c r="AU12" s="2" t="s">
        <v>76</v>
      </c>
    </row>
    <row r="13" spans="2:47" ht="19.5" customHeight="1">
      <c r="B13" s="1">
        <v>1</v>
      </c>
      <c r="C13" s="1"/>
      <c r="D13" s="1"/>
      <c r="E13" s="1"/>
      <c r="F13" s="5"/>
      <c r="G13" s="4"/>
      <c r="H13" s="1"/>
      <c r="I13" s="1"/>
      <c r="J13" s="1"/>
      <c r="K13" s="1"/>
      <c r="L13" s="1"/>
      <c r="M13" s="5"/>
      <c r="N13" s="5"/>
      <c r="O13" s="5"/>
      <c r="P13" s="5"/>
      <c r="Q13" s="5"/>
      <c r="R13" s="5"/>
      <c r="S13" s="5"/>
      <c r="T13" s="5"/>
      <c r="U13" s="8"/>
      <c r="V13" s="8"/>
      <c r="W13" s="59"/>
      <c r="X13" s="59"/>
      <c r="Y13" s="59"/>
      <c r="Z13" s="59"/>
      <c r="AA13" s="5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8"/>
      <c r="AP13" s="8"/>
      <c r="AQ13" s="8"/>
      <c r="AR13" s="8"/>
      <c r="AS13" s="8"/>
      <c r="AT13" s="8"/>
      <c r="AU13" s="8"/>
    </row>
    <row r="14" spans="2:47" ht="19.5" customHeight="1">
      <c r="B14" s="1">
        <v>2</v>
      </c>
      <c r="C14" s="1"/>
      <c r="D14" s="1"/>
      <c r="E14" s="1"/>
      <c r="F14" s="5"/>
      <c r="G14" s="4"/>
      <c r="H14" s="1"/>
      <c r="I14" s="1"/>
      <c r="J14" s="1"/>
      <c r="K14" s="1"/>
      <c r="L14" s="1"/>
      <c r="M14" s="5"/>
      <c r="N14" s="5"/>
      <c r="O14" s="5"/>
      <c r="P14" s="5"/>
      <c r="Q14" s="5"/>
      <c r="R14" s="5"/>
      <c r="S14" s="5"/>
      <c r="T14" s="5"/>
      <c r="U14" s="7"/>
      <c r="V14" s="8"/>
      <c r="W14" s="59"/>
      <c r="X14" s="59"/>
      <c r="Y14" s="59"/>
      <c r="Z14" s="59"/>
      <c r="AA14" s="59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O14" s="8"/>
      <c r="AP14" s="8"/>
      <c r="AQ14" s="8"/>
      <c r="AR14" s="8"/>
      <c r="AS14" s="8"/>
      <c r="AT14" s="8"/>
      <c r="AU14" s="8"/>
    </row>
    <row r="15" spans="2:47" ht="19.5" customHeight="1">
      <c r="B15" s="1">
        <v>3</v>
      </c>
      <c r="C15" s="1"/>
      <c r="D15" s="1"/>
      <c r="E15" s="1"/>
      <c r="F15" s="5"/>
      <c r="G15" s="4"/>
      <c r="H15" s="1"/>
      <c r="I15" s="1"/>
      <c r="J15" s="1"/>
      <c r="K15" s="1"/>
      <c r="L15" s="1"/>
      <c r="M15" s="5"/>
      <c r="N15" s="5"/>
      <c r="O15" s="5"/>
      <c r="P15" s="5"/>
      <c r="Q15" s="5"/>
      <c r="R15" s="5"/>
      <c r="S15" s="5"/>
      <c r="T15" s="5"/>
      <c r="U15" s="7"/>
      <c r="V15" s="8"/>
      <c r="W15" s="59"/>
      <c r="X15" s="59"/>
      <c r="Y15" s="59"/>
      <c r="Z15" s="59"/>
      <c r="AA15" s="59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  <c r="AO15" s="8"/>
      <c r="AP15" s="8"/>
      <c r="AQ15" s="8"/>
      <c r="AR15" s="8"/>
      <c r="AS15" s="8"/>
      <c r="AT15" s="8"/>
      <c r="AU15" s="8"/>
    </row>
    <row r="16" spans="2:47" ht="19.5" customHeight="1">
      <c r="B16" s="1">
        <v>4</v>
      </c>
      <c r="C16" s="1"/>
      <c r="D16" s="1"/>
      <c r="E16" s="1"/>
      <c r="F16" s="5"/>
      <c r="G16" s="4"/>
      <c r="H16" s="1"/>
      <c r="I16" s="1"/>
      <c r="J16" s="1"/>
      <c r="K16" s="1"/>
      <c r="L16" s="1"/>
      <c r="M16" s="5"/>
      <c r="N16" s="5"/>
      <c r="O16" s="5"/>
      <c r="P16" s="5"/>
      <c r="Q16" s="5"/>
      <c r="R16" s="5"/>
      <c r="S16" s="5"/>
      <c r="T16" s="5"/>
      <c r="U16" s="7"/>
      <c r="V16" s="8"/>
      <c r="W16" s="59"/>
      <c r="X16" s="59"/>
      <c r="Y16" s="59"/>
      <c r="Z16" s="59"/>
      <c r="AA16" s="59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8"/>
      <c r="AP16" s="8"/>
      <c r="AQ16" s="8"/>
      <c r="AR16" s="8"/>
      <c r="AS16" s="8"/>
      <c r="AT16" s="8"/>
      <c r="AU16" s="8"/>
    </row>
    <row r="17" spans="2:47" ht="19.5" customHeight="1">
      <c r="B17" s="1">
        <v>5</v>
      </c>
      <c r="C17" s="1"/>
      <c r="D17" s="1"/>
      <c r="E17" s="1"/>
      <c r="F17" s="5"/>
      <c r="G17" s="4"/>
      <c r="H17" s="1"/>
      <c r="I17" s="1"/>
      <c r="J17" s="1"/>
      <c r="K17" s="1"/>
      <c r="L17" s="1"/>
      <c r="M17" s="5"/>
      <c r="N17" s="5"/>
      <c r="O17" s="5"/>
      <c r="P17" s="5"/>
      <c r="Q17" s="5"/>
      <c r="R17" s="5"/>
      <c r="S17" s="5"/>
      <c r="T17" s="5"/>
      <c r="U17" s="7"/>
      <c r="V17" s="8"/>
      <c r="W17" s="59"/>
      <c r="X17" s="59"/>
      <c r="Y17" s="59"/>
      <c r="Z17" s="59"/>
      <c r="AA17" s="59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 s="8"/>
      <c r="AP17" s="8"/>
      <c r="AQ17" s="8"/>
      <c r="AR17" s="8"/>
      <c r="AS17" s="8"/>
      <c r="AT17" s="8"/>
      <c r="AU17" s="8"/>
    </row>
    <row r="18" spans="2:47" ht="19.5" customHeight="1">
      <c r="B18" s="1">
        <v>6</v>
      </c>
      <c r="C18" s="1"/>
      <c r="D18" s="1"/>
      <c r="E18" s="1"/>
      <c r="F18" s="5"/>
      <c r="G18" s="4"/>
      <c r="H18" s="1"/>
      <c r="I18" s="1"/>
      <c r="J18" s="1"/>
      <c r="K18" s="1"/>
      <c r="L18" s="1"/>
      <c r="M18" s="5"/>
      <c r="N18" s="5"/>
      <c r="O18" s="5"/>
      <c r="P18" s="5"/>
      <c r="Q18" s="5"/>
      <c r="R18" s="5"/>
      <c r="S18" s="5"/>
      <c r="T18" s="5"/>
      <c r="U18" s="7"/>
      <c r="V18" s="8"/>
      <c r="W18" s="59"/>
      <c r="X18" s="59"/>
      <c r="Y18" s="59"/>
      <c r="Z18" s="59"/>
      <c r="AA18" s="5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8"/>
      <c r="AP18" s="8"/>
      <c r="AQ18" s="8"/>
      <c r="AR18" s="8"/>
      <c r="AS18" s="8"/>
      <c r="AT18" s="8"/>
      <c r="AU18" s="8"/>
    </row>
    <row r="19" spans="2:47" ht="19.5" customHeight="1">
      <c r="B19" s="1">
        <v>7</v>
      </c>
      <c r="C19" s="1"/>
      <c r="D19" s="1"/>
      <c r="E19" s="1"/>
      <c r="F19" s="5"/>
      <c r="G19" s="4"/>
      <c r="H19" s="1"/>
      <c r="I19" s="1"/>
      <c r="J19" s="1"/>
      <c r="K19" s="1"/>
      <c r="L19" s="1"/>
      <c r="M19" s="5"/>
      <c r="N19" s="5"/>
      <c r="O19" s="5"/>
      <c r="P19" s="5"/>
      <c r="Q19" s="5"/>
      <c r="R19" s="5"/>
      <c r="S19" s="5"/>
      <c r="T19" s="5"/>
      <c r="U19" s="7"/>
      <c r="V19" s="8"/>
      <c r="W19" s="59"/>
      <c r="X19" s="59"/>
      <c r="Y19" s="59"/>
      <c r="Z19" s="59"/>
      <c r="AA19" s="5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8"/>
      <c r="AP19" s="8"/>
      <c r="AQ19" s="8"/>
      <c r="AR19" s="8"/>
      <c r="AS19" s="8"/>
      <c r="AT19" s="8"/>
      <c r="AU19" s="8"/>
    </row>
    <row r="20" spans="2:47" ht="19.5" customHeight="1">
      <c r="B20" s="1">
        <v>8</v>
      </c>
      <c r="C20" s="1"/>
      <c r="D20" s="1"/>
      <c r="E20" s="1"/>
      <c r="F20" s="5"/>
      <c r="G20" s="4"/>
      <c r="H20" s="1"/>
      <c r="I20" s="1"/>
      <c r="J20" s="1"/>
      <c r="K20" s="1"/>
      <c r="L20" s="1"/>
      <c r="M20" s="5"/>
      <c r="N20" s="5"/>
      <c r="O20" s="5"/>
      <c r="P20" s="5"/>
      <c r="Q20" s="5"/>
      <c r="R20" s="5"/>
      <c r="S20" s="5"/>
      <c r="T20" s="5"/>
      <c r="U20" s="7"/>
      <c r="V20" s="8"/>
      <c r="W20" s="59"/>
      <c r="X20" s="59"/>
      <c r="Y20" s="59"/>
      <c r="Z20" s="59"/>
      <c r="AA20" s="5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8"/>
      <c r="AO20" s="8"/>
      <c r="AP20" s="8"/>
      <c r="AQ20" s="8"/>
      <c r="AR20" s="8"/>
      <c r="AS20" s="8"/>
      <c r="AT20" s="8"/>
      <c r="AU20" s="8"/>
    </row>
    <row r="21" spans="2:47" ht="19.5" customHeight="1">
      <c r="B21" s="1">
        <v>9</v>
      </c>
      <c r="C21" s="1"/>
      <c r="D21" s="1"/>
      <c r="E21" s="1"/>
      <c r="F21" s="5"/>
      <c r="G21" s="4"/>
      <c r="H21" s="1"/>
      <c r="I21" s="1"/>
      <c r="J21" s="1"/>
      <c r="K21" s="1"/>
      <c r="L21" s="1"/>
      <c r="M21" s="5"/>
      <c r="N21" s="5"/>
      <c r="O21" s="5"/>
      <c r="P21" s="5"/>
      <c r="Q21" s="5"/>
      <c r="R21" s="5"/>
      <c r="S21" s="5"/>
      <c r="T21" s="5"/>
      <c r="U21" s="8"/>
      <c r="V21" s="8"/>
      <c r="W21" s="59"/>
      <c r="X21" s="59"/>
      <c r="Y21" s="59"/>
      <c r="Z21" s="59"/>
      <c r="AA21" s="59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8"/>
      <c r="AP21" s="8"/>
      <c r="AQ21" s="8"/>
      <c r="AR21" s="8"/>
      <c r="AS21" s="8"/>
      <c r="AT21" s="8"/>
      <c r="AU21" s="8"/>
    </row>
    <row r="22" spans="2:47" ht="19.5" customHeight="1">
      <c r="B22" s="1">
        <v>10</v>
      </c>
      <c r="C22" s="1"/>
      <c r="D22" s="1"/>
      <c r="E22" s="1"/>
      <c r="F22" s="5"/>
      <c r="G22" s="4"/>
      <c r="H22" s="1"/>
      <c r="I22" s="1"/>
      <c r="J22" s="1"/>
      <c r="K22" s="1"/>
      <c r="L22" s="1"/>
      <c r="M22" s="5"/>
      <c r="N22" s="5"/>
      <c r="O22" s="5"/>
      <c r="P22" s="5"/>
      <c r="Q22" s="5"/>
      <c r="R22" s="5"/>
      <c r="S22" s="5"/>
      <c r="T22" s="5"/>
      <c r="U22" s="8"/>
      <c r="V22" s="8"/>
      <c r="W22" s="59"/>
      <c r="X22" s="59"/>
      <c r="Y22" s="59"/>
      <c r="Z22" s="59"/>
      <c r="AA22" s="59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8"/>
      <c r="AT22" s="8"/>
      <c r="AU22" s="8"/>
    </row>
    <row r="23" spans="2:47" ht="19.5" customHeight="1">
      <c r="B23" s="1">
        <v>11</v>
      </c>
      <c r="C23" s="1"/>
      <c r="D23" s="1"/>
      <c r="E23" s="1"/>
      <c r="F23" s="5"/>
      <c r="G23" s="4"/>
      <c r="H23" s="1"/>
      <c r="I23" s="1"/>
      <c r="J23" s="1"/>
      <c r="K23" s="1"/>
      <c r="L23" s="1"/>
      <c r="M23" s="5"/>
      <c r="N23" s="5"/>
      <c r="O23" s="5"/>
      <c r="P23" s="5"/>
      <c r="Q23" s="5"/>
      <c r="R23" s="5"/>
      <c r="S23" s="5"/>
      <c r="T23" s="5"/>
      <c r="U23" s="8"/>
      <c r="V23" s="8"/>
      <c r="W23" s="59"/>
      <c r="X23" s="59"/>
      <c r="Y23" s="59"/>
      <c r="Z23" s="59"/>
      <c r="AA23" s="59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8"/>
      <c r="AT23" s="8"/>
      <c r="AU23" s="8"/>
    </row>
    <row r="24" spans="2:47" ht="19.5" customHeight="1">
      <c r="B24" s="1">
        <v>12</v>
      </c>
      <c r="C24" s="1"/>
      <c r="D24" s="1"/>
      <c r="E24" s="1"/>
      <c r="F24" s="5"/>
      <c r="G24" s="4"/>
      <c r="H24" s="1"/>
      <c r="I24" s="1"/>
      <c r="J24" s="1"/>
      <c r="K24" s="1"/>
      <c r="L24" s="1"/>
      <c r="M24" s="5"/>
      <c r="N24" s="5"/>
      <c r="O24" s="5"/>
      <c r="P24" s="5"/>
      <c r="Q24" s="5"/>
      <c r="R24" s="5"/>
      <c r="S24" s="5"/>
      <c r="T24" s="5"/>
      <c r="U24" s="8"/>
      <c r="V24" s="8"/>
      <c r="W24" s="59"/>
      <c r="X24" s="59"/>
      <c r="Y24" s="59"/>
      <c r="Z24" s="59"/>
      <c r="AA24" s="59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8"/>
      <c r="AT24" s="8"/>
      <c r="AU24" s="8"/>
    </row>
    <row r="25" spans="2:47" ht="19.5" customHeight="1">
      <c r="B25" s="1">
        <v>13</v>
      </c>
      <c r="C25" s="1"/>
      <c r="D25" s="1"/>
      <c r="E25" s="1"/>
      <c r="F25" s="5"/>
      <c r="G25" s="4"/>
      <c r="H25" s="1"/>
      <c r="I25" s="1"/>
      <c r="J25" s="1"/>
      <c r="K25" s="1"/>
      <c r="L25" s="1"/>
      <c r="M25" s="5"/>
      <c r="N25" s="5"/>
      <c r="O25" s="5"/>
      <c r="P25" s="5"/>
      <c r="Q25" s="5"/>
      <c r="R25" s="5"/>
      <c r="S25" s="5"/>
      <c r="T25" s="5"/>
      <c r="U25" s="8"/>
      <c r="V25" s="8"/>
      <c r="W25" s="59"/>
      <c r="X25" s="59"/>
      <c r="Y25" s="59"/>
      <c r="Z25" s="59"/>
      <c r="AA25" s="59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  <c r="AO25" s="8"/>
      <c r="AP25" s="8"/>
      <c r="AQ25" s="8"/>
      <c r="AR25" s="8"/>
      <c r="AS25" s="8"/>
      <c r="AT25" s="8"/>
      <c r="AU25" s="8"/>
    </row>
    <row r="26" spans="2:47" ht="19.5" customHeight="1">
      <c r="B26" s="1">
        <v>14</v>
      </c>
      <c r="C26" s="1"/>
      <c r="D26" s="1"/>
      <c r="E26" s="1"/>
      <c r="F26" s="5"/>
      <c r="G26" s="4"/>
      <c r="H26" s="1"/>
      <c r="I26" s="1"/>
      <c r="J26" s="1"/>
      <c r="K26" s="1"/>
      <c r="L26" s="1"/>
      <c r="M26" s="5"/>
      <c r="N26" s="5"/>
      <c r="O26" s="5"/>
      <c r="P26" s="5"/>
      <c r="Q26" s="5"/>
      <c r="R26" s="5"/>
      <c r="S26" s="5"/>
      <c r="T26" s="5"/>
      <c r="U26" s="8"/>
      <c r="V26" s="8"/>
      <c r="W26" s="59"/>
      <c r="X26" s="59"/>
      <c r="Y26" s="59"/>
      <c r="Z26" s="59"/>
      <c r="AA26" s="5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8"/>
      <c r="AO26" s="8"/>
      <c r="AP26" s="8"/>
      <c r="AQ26" s="8"/>
      <c r="AR26" s="8"/>
      <c r="AS26" s="8"/>
      <c r="AT26" s="8"/>
      <c r="AU26" s="8"/>
    </row>
    <row r="27" spans="2:47" ht="19.5" customHeight="1">
      <c r="B27" s="1">
        <v>15</v>
      </c>
      <c r="C27" s="1"/>
      <c r="D27" s="1"/>
      <c r="E27" s="1"/>
      <c r="F27" s="5"/>
      <c r="G27" s="4"/>
      <c r="H27" s="1"/>
      <c r="I27" s="1"/>
      <c r="J27" s="1"/>
      <c r="K27" s="1"/>
      <c r="L27" s="1"/>
      <c r="M27" s="5"/>
      <c r="N27" s="5"/>
      <c r="O27" s="5"/>
      <c r="P27" s="5"/>
      <c r="Q27" s="5"/>
      <c r="R27" s="5"/>
      <c r="S27" s="5"/>
      <c r="T27" s="5"/>
      <c r="U27" s="8"/>
      <c r="V27" s="8"/>
      <c r="W27" s="59"/>
      <c r="X27" s="59"/>
      <c r="Y27" s="59"/>
      <c r="Z27" s="59"/>
      <c r="AA27" s="59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8"/>
      <c r="AO27" s="8"/>
      <c r="AP27" s="8"/>
      <c r="AQ27" s="8"/>
      <c r="AR27" s="8"/>
      <c r="AS27" s="8"/>
      <c r="AT27" s="8"/>
      <c r="AU27" s="8"/>
    </row>
  </sheetData>
  <sheetProtection/>
  <mergeCells count="37">
    <mergeCell ref="B10:B12"/>
    <mergeCell ref="M10:T10"/>
    <mergeCell ref="G10:G12"/>
    <mergeCell ref="L10:L12"/>
    <mergeCell ref="M11:N11"/>
    <mergeCell ref="O11:P11"/>
    <mergeCell ref="Q11:R11"/>
    <mergeCell ref="S11:T11"/>
    <mergeCell ref="AG11:AG12"/>
    <mergeCell ref="F6:G6"/>
    <mergeCell ref="C10:C12"/>
    <mergeCell ref="F7:G7"/>
    <mergeCell ref="H10:J12"/>
    <mergeCell ref="K10:K12"/>
    <mergeCell ref="D10:D12"/>
    <mergeCell ref="E10:E12"/>
    <mergeCell ref="F10:F12"/>
    <mergeCell ref="F3:G3"/>
    <mergeCell ref="F4:G4"/>
    <mergeCell ref="F5:G5"/>
    <mergeCell ref="F8:G8"/>
    <mergeCell ref="AJ11:AJ12"/>
    <mergeCell ref="AK11:AK12"/>
    <mergeCell ref="U10:V10"/>
    <mergeCell ref="U11:V11"/>
    <mergeCell ref="W10:AA11"/>
    <mergeCell ref="AB11:AB12"/>
    <mergeCell ref="AL11:AL12"/>
    <mergeCell ref="AM11:AM12"/>
    <mergeCell ref="AH11:AH12"/>
    <mergeCell ref="AI11:AI12"/>
    <mergeCell ref="AN11:AU11"/>
    <mergeCell ref="AB10:AU10"/>
    <mergeCell ref="AC11:AC12"/>
    <mergeCell ref="AD11:AD12"/>
    <mergeCell ref="AE11:AE12"/>
    <mergeCell ref="AF11:AF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showZeros="0" view="pageBreakPreview" zoomScaleSheetLayoutView="100" zoomScalePageLayoutView="0" workbookViewId="0" topLeftCell="A2">
      <pane ySplit="10" topLeftCell="A12" activePane="bottomLeft" state="frozen"/>
      <selection pane="topLeft" activeCell="C41" sqref="C41:AD42"/>
      <selection pane="bottomLeft" activeCell="AI2" sqref="AI2"/>
    </sheetView>
  </sheetViews>
  <sheetFormatPr defaultColWidth="9.00390625" defaultRowHeight="13.5"/>
  <cols>
    <col min="1" max="1" width="2.25390625" style="12" customWidth="1"/>
    <col min="2" max="2" width="2.75390625" style="12" customWidth="1"/>
    <col min="3" max="3" width="4.50390625" style="13" customWidth="1"/>
    <col min="4" max="4" width="1.4921875" style="12" customWidth="1"/>
    <col min="5" max="5" width="1.75390625" style="12" customWidth="1"/>
    <col min="6" max="6" width="3.875" style="12" customWidth="1"/>
    <col min="7" max="7" width="2.875" style="12" customWidth="1"/>
    <col min="8" max="8" width="2.625" style="12" customWidth="1"/>
    <col min="9" max="9" width="4.50390625" style="12" customWidth="1"/>
    <col min="10" max="10" width="3.375" style="12" customWidth="1"/>
    <col min="11" max="11" width="3.125" style="12" customWidth="1"/>
    <col min="12" max="14" width="3.375" style="12" customWidth="1"/>
    <col min="15" max="15" width="3.125" style="12" customWidth="1"/>
    <col min="16" max="17" width="3.375" style="12" customWidth="1"/>
    <col min="18" max="18" width="3.125" style="12" customWidth="1"/>
    <col min="19" max="20" width="3.375" style="12" customWidth="1"/>
    <col min="21" max="21" width="3.125" style="12" customWidth="1"/>
    <col min="22" max="22" width="3.375" style="12" customWidth="1"/>
    <col min="23" max="30" width="3.125" style="12" customWidth="1"/>
    <col min="31" max="32" width="3.375" style="12" customWidth="1"/>
    <col min="33" max="16384" width="9.00390625" style="12" customWidth="1"/>
  </cols>
  <sheetData>
    <row r="1" spans="21:30" ht="18" customHeight="1" thickBot="1">
      <c r="U1" s="14"/>
      <c r="V1" s="14"/>
      <c r="W1" s="14"/>
      <c r="Y1" s="71" t="str">
        <f>'入力シート'!F5&amp;"第"</f>
        <v>第</v>
      </c>
      <c r="Z1" s="71"/>
      <c r="AA1" s="71"/>
      <c r="AB1" s="71"/>
      <c r="AC1" s="16">
        <f>AH2</f>
        <v>1</v>
      </c>
      <c r="AD1" s="15" t="s">
        <v>0</v>
      </c>
    </row>
    <row r="2" spans="23:34" ht="14.25">
      <c r="W2" s="17"/>
      <c r="Y2" s="72">
        <f>'入力シート'!F6</f>
        <v>45017</v>
      </c>
      <c r="Z2" s="72"/>
      <c r="AA2" s="72"/>
      <c r="AB2" s="72"/>
      <c r="AC2" s="72"/>
      <c r="AD2" s="72"/>
      <c r="AG2" s="73" t="s">
        <v>97</v>
      </c>
      <c r="AH2" s="76">
        <v>1</v>
      </c>
    </row>
    <row r="3" spans="3:34" ht="13.5">
      <c r="C3" s="18" t="str">
        <f>VLOOKUP(AC1,'入力シート'!B13:AU27,2)&amp;"長　様"</f>
        <v>長　様</v>
      </c>
      <c r="D3" s="18"/>
      <c r="E3" s="18"/>
      <c r="F3" s="18"/>
      <c r="G3" s="18"/>
      <c r="H3" s="18"/>
      <c r="I3" s="18"/>
      <c r="J3" s="19"/>
      <c r="K3" s="19"/>
      <c r="AD3" s="69" t="s">
        <v>106</v>
      </c>
      <c r="AG3" s="74"/>
      <c r="AH3" s="77"/>
    </row>
    <row r="4" spans="33:34" ht="14.25" thickBot="1">
      <c r="AG4" s="75"/>
      <c r="AH4" s="78"/>
    </row>
    <row r="5" spans="20:27" ht="13.5">
      <c r="T5" s="14"/>
      <c r="U5" s="14">
        <f>'入力シート'!F3</f>
        <v>0</v>
      </c>
      <c r="V5" s="14"/>
      <c r="X5" s="14"/>
      <c r="Y5" s="14"/>
      <c r="AA5" s="70" t="s">
        <v>107</v>
      </c>
    </row>
    <row r="6" spans="11:29" ht="21" customHeight="1">
      <c r="K6" s="14"/>
      <c r="U6" s="14"/>
      <c r="V6" s="79" t="s">
        <v>4</v>
      </c>
      <c r="W6" s="79"/>
      <c r="X6" s="80">
        <f>'入力シート'!F4</f>
        <v>0</v>
      </c>
      <c r="Y6" s="80"/>
      <c r="Z6" s="80"/>
      <c r="AA6" s="80"/>
      <c r="AB6" s="80"/>
      <c r="AC6" s="80"/>
    </row>
    <row r="7" ht="9.75" customHeight="1"/>
    <row r="8" ht="24">
      <c r="C8" s="20" t="s">
        <v>5</v>
      </c>
    </row>
    <row r="9" spans="21:28" ht="13.5">
      <c r="U9" s="79"/>
      <c r="V9" s="79"/>
      <c r="W9" s="79"/>
      <c r="X9" s="79"/>
      <c r="Y9" s="14"/>
      <c r="Z9" s="14"/>
      <c r="AA9" s="14"/>
      <c r="AB9" s="14"/>
    </row>
    <row r="10" spans="2:30" ht="21.75" customHeight="1">
      <c r="B10" s="81" t="s">
        <v>6</v>
      </c>
      <c r="C10" s="81"/>
      <c r="D10" s="81"/>
      <c r="E10" s="81"/>
      <c r="F10" s="81"/>
      <c r="G10" s="81"/>
      <c r="H10" s="82">
        <f>'入力シート'!F7</f>
        <v>45017</v>
      </c>
      <c r="I10" s="82"/>
      <c r="J10" s="82"/>
      <c r="K10" s="82"/>
      <c r="L10" s="82"/>
      <c r="M10" s="19" t="s">
        <v>7</v>
      </c>
      <c r="N10" s="19"/>
      <c r="O10" s="19"/>
      <c r="P10" s="19"/>
      <c r="Q10" s="19"/>
      <c r="R10" s="19"/>
      <c r="S10" s="19"/>
      <c r="T10" s="19"/>
      <c r="U10" s="83">
        <f>VLOOKUP(AC1,'入力シート'!B13:AU27,3)</f>
        <v>0</v>
      </c>
      <c r="V10" s="83"/>
      <c r="W10" s="83"/>
      <c r="X10" s="83"/>
      <c r="Y10" s="83">
        <f>VLOOKUP(AC1,'入力シート'!B13:AU27,4)</f>
        <v>0</v>
      </c>
      <c r="Z10" s="83"/>
      <c r="AA10" s="83"/>
      <c r="AB10" s="83"/>
      <c r="AC10" s="83"/>
      <c r="AD10" s="19" t="s">
        <v>8</v>
      </c>
    </row>
    <row r="11" ht="13.5">
      <c r="B11" s="13" t="s">
        <v>9</v>
      </c>
    </row>
    <row r="13" spans="2:14" ht="13.5">
      <c r="B13" s="66" t="s">
        <v>109</v>
      </c>
      <c r="N13" s="12" t="s">
        <v>1</v>
      </c>
    </row>
    <row r="14" spans="2:13" ht="13.5">
      <c r="B14" s="21">
        <f>IF(VLOOKUP(AC1,'入力シート'!B13:AU27,27)="","","○")</f>
      </c>
      <c r="C14" s="22" t="s">
        <v>89</v>
      </c>
      <c r="D14" s="23"/>
      <c r="E14" s="12" t="s">
        <v>2</v>
      </c>
      <c r="M14" s="66" t="s">
        <v>108</v>
      </c>
    </row>
    <row r="15" spans="2:14" ht="13.5">
      <c r="B15" s="21">
        <f>IF(VLOOKUP(AC1,'入力シート'!B13:AU27,28)="","","○")</f>
      </c>
      <c r="C15" s="22" t="s">
        <v>90</v>
      </c>
      <c r="D15" s="23"/>
      <c r="E15" s="12" t="s">
        <v>10</v>
      </c>
      <c r="M15" s="66" t="s">
        <v>104</v>
      </c>
      <c r="N15" s="68"/>
    </row>
    <row r="16" spans="2:30" ht="13.5">
      <c r="B16" s="21">
        <f>IF(VLOOKUP(AC1,'入力シート'!B13:AU27,29)="","","○")</f>
      </c>
      <c r="C16" s="22" t="s">
        <v>84</v>
      </c>
      <c r="D16" s="23"/>
      <c r="E16" s="12" t="s">
        <v>11</v>
      </c>
      <c r="M16" s="151" t="s">
        <v>105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2:30" ht="13.5">
      <c r="B17" s="21">
        <f>IF(VLOOKUP(AC1,'入力シート'!B13:AU27,30)="","","○")</f>
      </c>
      <c r="C17" s="22" t="s">
        <v>85</v>
      </c>
      <c r="D17" s="23"/>
      <c r="E17" s="12" t="s">
        <v>12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2:14" ht="13.5">
      <c r="B18" s="21">
        <f>IF(VLOOKUP(AC1,'入力シート'!B13:AU27,31)="","","○")</f>
      </c>
      <c r="C18" s="22" t="s">
        <v>13</v>
      </c>
      <c r="D18" s="23"/>
      <c r="E18" s="64" t="s">
        <v>102</v>
      </c>
      <c r="M18" s="66" t="s">
        <v>110</v>
      </c>
      <c r="N18" s="68"/>
    </row>
    <row r="19" spans="2:14" ht="13.5">
      <c r="B19" s="21">
        <f>IF(VLOOKUP(AC1,'入力シート'!B13:AU27,32)="","","○")</f>
      </c>
      <c r="C19" s="22" t="s">
        <v>14</v>
      </c>
      <c r="D19" s="23"/>
      <c r="E19" s="12" t="s">
        <v>3</v>
      </c>
      <c r="M19" s="66" t="s">
        <v>110</v>
      </c>
      <c r="N19" s="68"/>
    </row>
    <row r="20" spans="2:14" ht="13.5">
      <c r="B20" s="21">
        <f>IF(VLOOKUP(AC1,'入力シート'!B13:AU27,33)="","","○")</f>
      </c>
      <c r="C20" s="22" t="s">
        <v>15</v>
      </c>
      <c r="D20" s="23"/>
      <c r="E20" s="12" t="s">
        <v>16</v>
      </c>
      <c r="M20" s="66" t="s">
        <v>110</v>
      </c>
      <c r="N20" s="68"/>
    </row>
    <row r="21" spans="2:13" ht="13.5">
      <c r="B21" s="21">
        <f>IF(VLOOKUP(AC1,'入力シート'!B13:AU27,34)="","","○")</f>
      </c>
      <c r="C21" s="22" t="s">
        <v>17</v>
      </c>
      <c r="D21" s="23"/>
      <c r="E21" s="12" t="s">
        <v>18</v>
      </c>
      <c r="M21" s="66" t="s">
        <v>111</v>
      </c>
    </row>
    <row r="22" spans="2:13" ht="13.5">
      <c r="B22" s="21">
        <f>IF(VLOOKUP(AC1,'入力シート'!B13:AU27,35)="","","○")</f>
      </c>
      <c r="C22" s="22" t="s">
        <v>19</v>
      </c>
      <c r="D22" s="23"/>
      <c r="E22" s="12" t="s">
        <v>20</v>
      </c>
      <c r="M22" s="66" t="s">
        <v>110</v>
      </c>
    </row>
    <row r="23" spans="2:16" ht="13.5">
      <c r="B23" s="21">
        <f>IF(VLOOKUP(AC1,'入力シート'!B13:AU27,36)="","","○")</f>
      </c>
      <c r="C23" s="22" t="s">
        <v>86</v>
      </c>
      <c r="D23" s="23"/>
      <c r="E23" s="12" t="s">
        <v>21</v>
      </c>
      <c r="P23" s="66" t="s">
        <v>112</v>
      </c>
    </row>
    <row r="24" spans="2:17" ht="13.5">
      <c r="B24" s="21">
        <f>IF(VLOOKUP(AC1,'入力シート'!B13:AU27,37)="","","○")</f>
      </c>
      <c r="C24" s="22" t="s">
        <v>87</v>
      </c>
      <c r="D24" s="23"/>
      <c r="E24" s="12" t="s">
        <v>22</v>
      </c>
      <c r="P24" s="67"/>
      <c r="Q24" s="67" t="s">
        <v>113</v>
      </c>
    </row>
    <row r="25" spans="2:16" ht="13.5">
      <c r="B25" s="21">
        <f>IF(VLOOKUP(AC1,'入力シート'!B13:AU27,38)="","","○")</f>
      </c>
      <c r="C25" s="22" t="s">
        <v>93</v>
      </c>
      <c r="D25" s="23"/>
      <c r="E25" s="12" t="s">
        <v>96</v>
      </c>
      <c r="P25" s="66" t="s">
        <v>114</v>
      </c>
    </row>
    <row r="26" spans="2:5" ht="13.5">
      <c r="B26" s="21">
        <f>IF(VLOOKUP(AC1,'入力シート'!B13:AU27,39)="","","○")</f>
      </c>
      <c r="C26" s="22" t="s">
        <v>94</v>
      </c>
      <c r="D26" s="23"/>
      <c r="E26" s="12" t="s">
        <v>23</v>
      </c>
    </row>
    <row r="27" spans="2:30" ht="13.5">
      <c r="B27" s="15"/>
      <c r="E27" s="15">
        <f>IF(VLOOKUP(AC1,'入力シート'!B13:AU27,39)="","","・")</f>
      </c>
      <c r="F27" s="84">
        <f>VLOOKUP(AC1,'入力シート'!B13:AU27,39)</f>
        <v>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5">
        <f>IF(VLOOKUP(AC1,'入力シート'!B13:AU27,43)="","","・")</f>
      </c>
      <c r="T27" s="84">
        <f>VLOOKUP(AC1,'入力シート'!B13:AU27,43)</f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2:30" ht="13.5">
      <c r="B28" s="15"/>
      <c r="E28" s="15">
        <f>IF(VLOOKUP(AC1,'入力シート'!B13:AU27,40)="","","・")</f>
      </c>
      <c r="F28" s="84">
        <f>VLOOKUP(AC1,'入力シート'!B13:AU27,40)</f>
        <v>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5">
        <f>IF(VLOOKUP(AC1,'入力シート'!B13:AU27,44)="","","・")</f>
      </c>
      <c r="T28" s="84">
        <f>VLOOKUP(AC1,'入力シート'!B13:AU27,44)</f>
        <v>0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2:30" ht="13.5">
      <c r="B29" s="15"/>
      <c r="E29" s="15">
        <f>IF(VLOOKUP(AC1,'入力シート'!B13:AU27,41)="","","・")</f>
      </c>
      <c r="F29" s="84">
        <f>VLOOKUP(AC1,'入力シート'!B13:AU27,41)</f>
        <v>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5">
        <f>IF(VLOOKUP(AC1,'入力シート'!B13:AU27,45)="","","・")</f>
      </c>
      <c r="T29" s="84">
        <f>VLOOKUP(AC1,'入力シート'!B13:AU27,45)</f>
        <v>0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5:30" ht="13.5">
      <c r="E30" s="15">
        <f>IF(VLOOKUP(AC1,'入力シート'!B13:AU27,42)="","","・")</f>
      </c>
      <c r="F30" s="84">
        <f>VLOOKUP(AC1,'入力シート'!B13:AU27,42)</f>
        <v>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5">
        <f>IF(VLOOKUP(AC1,'入力シート'!B13:AU27,46)="","","・")</f>
      </c>
      <c r="T30" s="84">
        <f>VLOOKUP(AC1,'入力シート'!B13:AU27,46)</f>
        <v>0</v>
      </c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1.25" customHeight="1" thickBot="1">
      <c r="A31" s="24"/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3" spans="13:30" ht="24">
      <c r="M33" s="26" t="s">
        <v>2</v>
      </c>
      <c r="X33" s="27" t="s">
        <v>24</v>
      </c>
      <c r="Y33" s="27"/>
      <c r="Z33" s="86">
        <f>'入力シート'!F8</f>
        <v>0</v>
      </c>
      <c r="AA33" s="86"/>
      <c r="AB33" s="86"/>
      <c r="AC33" s="86"/>
      <c r="AD33" s="27" t="s">
        <v>25</v>
      </c>
    </row>
    <row r="34" ht="5.25" customHeight="1"/>
    <row r="35" spans="3:30" ht="24" customHeight="1">
      <c r="C35" s="87" t="s">
        <v>26</v>
      </c>
      <c r="D35" s="87"/>
      <c r="E35" s="87"/>
      <c r="F35" s="87"/>
      <c r="G35" s="87"/>
      <c r="H35" s="88" t="s">
        <v>27</v>
      </c>
      <c r="I35" s="88"/>
      <c r="J35" s="88"/>
      <c r="K35" s="88"/>
      <c r="L35" s="88"/>
      <c r="M35" s="88"/>
      <c r="N35" s="88"/>
      <c r="O35" s="88" t="s">
        <v>28</v>
      </c>
      <c r="P35" s="88"/>
      <c r="Q35" s="88"/>
      <c r="R35" s="88"/>
      <c r="S35" s="88"/>
      <c r="T35" s="88"/>
      <c r="U35" s="88"/>
      <c r="V35" s="88" t="s">
        <v>29</v>
      </c>
      <c r="W35" s="88"/>
      <c r="X35" s="88"/>
      <c r="Y35" s="88"/>
      <c r="Z35" s="88"/>
      <c r="AA35" s="88"/>
      <c r="AB35" s="88"/>
      <c r="AC35" s="88"/>
      <c r="AD35" s="88"/>
    </row>
    <row r="36" spans="3:30" ht="30.75" customHeight="1">
      <c r="C36" s="89">
        <f>VLOOKUP(AC1,'入力シート'!B13:AU27,3)</f>
        <v>0</v>
      </c>
      <c r="D36" s="89"/>
      <c r="E36" s="89"/>
      <c r="F36" s="89"/>
      <c r="G36" s="89"/>
      <c r="H36" s="89">
        <f>VLOOKUP(AC1,'入力シート'!B13:AU27,4)</f>
        <v>0</v>
      </c>
      <c r="I36" s="89"/>
      <c r="J36" s="89"/>
      <c r="K36" s="89"/>
      <c r="L36" s="89"/>
      <c r="M36" s="89"/>
      <c r="N36" s="89"/>
      <c r="O36" s="63">
        <f>MID(VLOOKUP(AC1,'入力シート'!B13:AU27,5),1,1)</f>
      </c>
      <c r="P36" s="63">
        <f>MID(VLOOKUP(AC1,'入力シート'!B13:AU27,5),2,1)</f>
      </c>
      <c r="Q36" s="63">
        <f>MID(VLOOKUP(AC1,'入力シート'!B13:AU27,5),3,1)</f>
      </c>
      <c r="R36" s="63">
        <f>MID(VLOOKUP(AC1,'入力シート'!B13:AU27,5),4,1)</f>
      </c>
      <c r="S36" s="63">
        <f>MID(VLOOKUP(AC1,'入力シート'!B13:AU27,5),5,1)</f>
      </c>
      <c r="T36" s="63">
        <f>MID(VLOOKUP(AC1,'入力シート'!B13:AU27,5),6,1)</f>
      </c>
      <c r="U36" s="63">
        <f>MID(VLOOKUP(AC1,'入力シート'!B13:AU27,5),7,1)</f>
      </c>
      <c r="V36" s="90">
        <f>VLOOKUP(AC1,'入力シート'!B13:AU27,6)</f>
        <v>0</v>
      </c>
      <c r="W36" s="91"/>
      <c r="X36" s="91"/>
      <c r="Y36" s="91"/>
      <c r="Z36" s="91"/>
      <c r="AA36" s="91"/>
      <c r="AB36" s="91"/>
      <c r="AC36" s="92" t="s">
        <v>47</v>
      </c>
      <c r="AD36" s="93"/>
    </row>
    <row r="37" spans="3:11" ht="5.25" customHeight="1">
      <c r="C37" s="22"/>
      <c r="D37" s="22"/>
      <c r="E37" s="22"/>
      <c r="F37" s="22"/>
      <c r="G37" s="16"/>
      <c r="H37" s="16"/>
      <c r="I37" s="16"/>
      <c r="J37" s="16"/>
      <c r="K37" s="16"/>
    </row>
    <row r="38" spans="3:9" ht="19.5" customHeight="1">
      <c r="C38" s="13" t="s">
        <v>30</v>
      </c>
      <c r="F38" s="28">
        <f>'入力シート'!F2</f>
        <v>5</v>
      </c>
      <c r="G38" s="86" t="s">
        <v>31</v>
      </c>
      <c r="H38" s="86"/>
      <c r="I38" s="12" t="s">
        <v>32</v>
      </c>
    </row>
    <row r="39" spans="3:30" ht="13.5">
      <c r="C39" s="97" t="s">
        <v>33</v>
      </c>
      <c r="D39" s="97"/>
      <c r="E39" s="97"/>
      <c r="F39" s="97"/>
      <c r="G39" s="97"/>
      <c r="H39" s="97"/>
      <c r="I39" s="85" t="s">
        <v>34</v>
      </c>
      <c r="J39" s="85"/>
      <c r="K39" s="85" t="s">
        <v>35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 t="s">
        <v>36</v>
      </c>
      <c r="X39" s="85"/>
      <c r="Y39" s="85"/>
      <c r="Z39" s="85"/>
      <c r="AA39" s="85"/>
      <c r="AB39" s="85"/>
      <c r="AC39" s="85"/>
      <c r="AD39" s="85"/>
    </row>
    <row r="40" spans="3:30" ht="13.5">
      <c r="C40" s="97" t="s">
        <v>37</v>
      </c>
      <c r="D40" s="97"/>
      <c r="E40" s="97"/>
      <c r="F40" s="97"/>
      <c r="G40" s="97"/>
      <c r="H40" s="97"/>
      <c r="I40" s="85"/>
      <c r="J40" s="85"/>
      <c r="K40" s="85" t="s">
        <v>38</v>
      </c>
      <c r="L40" s="85"/>
      <c r="M40" s="85"/>
      <c r="N40" s="85" t="s">
        <v>39</v>
      </c>
      <c r="O40" s="85"/>
      <c r="P40" s="85"/>
      <c r="Q40" s="85" t="s">
        <v>40</v>
      </c>
      <c r="R40" s="85"/>
      <c r="S40" s="85"/>
      <c r="T40" s="85" t="s">
        <v>39</v>
      </c>
      <c r="U40" s="85"/>
      <c r="V40" s="85"/>
      <c r="W40" s="85" t="s">
        <v>41</v>
      </c>
      <c r="X40" s="85"/>
      <c r="Y40" s="85"/>
      <c r="Z40" s="85"/>
      <c r="AA40" s="85"/>
      <c r="AB40" s="85"/>
      <c r="AC40" s="85"/>
      <c r="AD40" s="85"/>
    </row>
    <row r="41" spans="3:30" ht="27" customHeight="1">
      <c r="C41" s="101">
        <f>VLOOKUP(AC1,'入力シート'!B13:AU27,7)</f>
        <v>0</v>
      </c>
      <c r="D41" s="102"/>
      <c r="E41" s="103">
        <f>VLOOKUP(AC1,'入力シート'!B13:AU27,8)</f>
        <v>0</v>
      </c>
      <c r="F41" s="103"/>
      <c r="G41" s="103">
        <f>VLOOKUP(AC1,'入力シート'!B13:AU27,9)</f>
        <v>0</v>
      </c>
      <c r="H41" s="103"/>
      <c r="I41" s="104">
        <f>VLOOKUP(AC1,'入力シート'!B13:AU27,11)</f>
        <v>0</v>
      </c>
      <c r="J41" s="105"/>
      <c r="K41" s="108">
        <f>VLOOKUP(AC1,'入力シート'!B13:AU27,12)</f>
        <v>0</v>
      </c>
      <c r="L41" s="109"/>
      <c r="M41" s="110"/>
      <c r="N41" s="108">
        <f>VLOOKUP(AC1,'入力シート'!B13:AU27,14)</f>
        <v>0</v>
      </c>
      <c r="O41" s="109"/>
      <c r="P41" s="110"/>
      <c r="Q41" s="108">
        <f>VLOOKUP(AC1,'入力シート'!B13:AU27,16)</f>
        <v>0</v>
      </c>
      <c r="R41" s="109"/>
      <c r="S41" s="110"/>
      <c r="T41" s="108">
        <f>VLOOKUP(AC1,'入力シート'!B13:AU27,18)</f>
        <v>0</v>
      </c>
      <c r="U41" s="109"/>
      <c r="V41" s="110"/>
      <c r="W41" s="94">
        <f>VLOOKUP(AC1,'入力シート'!B13:AU27,20)</f>
        <v>0</v>
      </c>
      <c r="X41" s="95"/>
      <c r="Y41" s="95"/>
      <c r="Z41" s="95"/>
      <c r="AA41" s="95"/>
      <c r="AB41" s="95"/>
      <c r="AC41" s="95"/>
      <c r="AD41" s="96"/>
    </row>
    <row r="42" spans="3:30" ht="27" customHeight="1">
      <c r="C42" s="114">
        <f>VLOOKUP(AC1,'入力シート'!B13:AU27,10)</f>
        <v>0</v>
      </c>
      <c r="D42" s="115"/>
      <c r="E42" s="115"/>
      <c r="F42" s="115"/>
      <c r="G42" s="115"/>
      <c r="H42" s="116"/>
      <c r="I42" s="106"/>
      <c r="J42" s="107"/>
      <c r="K42" s="117">
        <f>VLOOKUP(AC1,'入力シート'!B13:AU27,13)</f>
        <v>0</v>
      </c>
      <c r="L42" s="118"/>
      <c r="M42" s="119"/>
      <c r="N42" s="117">
        <f>VLOOKUP(AC1,'入力シート'!B13:AU27,15)</f>
        <v>0</v>
      </c>
      <c r="O42" s="118"/>
      <c r="P42" s="119"/>
      <c r="Q42" s="117">
        <f>VLOOKUP(AC1,'入力シート'!B13:AU27,17)</f>
        <v>0</v>
      </c>
      <c r="R42" s="118"/>
      <c r="S42" s="119"/>
      <c r="T42" s="117">
        <f>VLOOKUP(AC1,'入力シート'!B13:AU27,19)</f>
        <v>0</v>
      </c>
      <c r="U42" s="118"/>
      <c r="V42" s="119"/>
      <c r="W42" s="98">
        <f>VLOOKUP(AC1,'入力シート'!B13:AU27,21)</f>
        <v>0</v>
      </c>
      <c r="X42" s="99"/>
      <c r="Y42" s="99"/>
      <c r="Z42" s="99"/>
      <c r="AA42" s="99"/>
      <c r="AB42" s="99"/>
      <c r="AC42" s="99"/>
      <c r="AD42" s="100"/>
    </row>
    <row r="44" ht="13.5">
      <c r="C44" s="13" t="s">
        <v>42</v>
      </c>
    </row>
    <row r="45" spans="3:30" ht="13.5">
      <c r="C45" s="29">
        <f>IF(VLOOKUP(AC1,'入力シート'!B13:AU27,22)="","","・")</f>
      </c>
      <c r="D45" s="111">
        <f>VLOOKUP(AC1,'入力シート'!B13:AU27,22)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30"/>
    </row>
    <row r="46" spans="3:30" ht="13.5">
      <c r="C46" s="31">
        <f>IF(VLOOKUP(AC1,'入力シート'!B13:AU27,23)="","","・")</f>
      </c>
      <c r="D46" s="112">
        <f>VLOOKUP(AC1,'入力シート'!B13:AU27,23)</f>
        <v>0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32"/>
    </row>
    <row r="47" spans="3:30" ht="13.5">
      <c r="C47" s="31">
        <f>IF(VLOOKUP(AC1,'入力シート'!B13:AU27,24)="","","・")</f>
      </c>
      <c r="D47" s="112">
        <f>VLOOKUP(AC1,'入力シート'!B13:AU27,24)</f>
        <v>0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32"/>
    </row>
    <row r="48" spans="3:30" ht="13.5">
      <c r="C48" s="31">
        <f>IF(VLOOKUP(AC1,'入力シート'!B13:AU27,25)="","","・")</f>
      </c>
      <c r="D48" s="112">
        <f>VLOOKUP(AC1,'入力シート'!B13:AU27,25)</f>
        <v>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32"/>
    </row>
    <row r="49" spans="3:30" ht="13.5">
      <c r="C49" s="33">
        <f>IF(VLOOKUP(AC1,'入力シート'!B13:AU27,26)="","","・")</f>
      </c>
      <c r="D49" s="113">
        <f>VLOOKUP(AC1,'入力シート'!B13:AU27,26)</f>
        <v>0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34"/>
    </row>
  </sheetData>
  <sheetProtection/>
  <mergeCells count="60">
    <mergeCell ref="AG2:AG4"/>
    <mergeCell ref="AH2:AH4"/>
    <mergeCell ref="V6:W6"/>
    <mergeCell ref="X6:AC6"/>
    <mergeCell ref="V36:AB36"/>
    <mergeCell ref="AC36:AD36"/>
    <mergeCell ref="U10:X10"/>
    <mergeCell ref="U9:X9"/>
    <mergeCell ref="Y10:AC10"/>
    <mergeCell ref="Y2:AD2"/>
    <mergeCell ref="H36:N36"/>
    <mergeCell ref="Z33:AC33"/>
    <mergeCell ref="C35:G35"/>
    <mergeCell ref="H35:N35"/>
    <mergeCell ref="O35:U35"/>
    <mergeCell ref="V35:AD35"/>
    <mergeCell ref="M16:AD17"/>
    <mergeCell ref="Q40:S40"/>
    <mergeCell ref="T40:V40"/>
    <mergeCell ref="W40:AD40"/>
    <mergeCell ref="G38:H38"/>
    <mergeCell ref="K39:V39"/>
    <mergeCell ref="W39:AD39"/>
    <mergeCell ref="C39:H39"/>
    <mergeCell ref="I39:J40"/>
    <mergeCell ref="C36:G36"/>
    <mergeCell ref="C41:D41"/>
    <mergeCell ref="E41:F41"/>
    <mergeCell ref="G41:H41"/>
    <mergeCell ref="I41:J42"/>
    <mergeCell ref="K40:M40"/>
    <mergeCell ref="N40:P40"/>
    <mergeCell ref="K42:M42"/>
    <mergeCell ref="N42:P42"/>
    <mergeCell ref="T42:V42"/>
    <mergeCell ref="W42:AD42"/>
    <mergeCell ref="K41:M41"/>
    <mergeCell ref="N41:P41"/>
    <mergeCell ref="Q41:S41"/>
    <mergeCell ref="T41:V41"/>
    <mergeCell ref="D49:AC49"/>
    <mergeCell ref="F27:R27"/>
    <mergeCell ref="F28:R28"/>
    <mergeCell ref="F29:R29"/>
    <mergeCell ref="F30:R30"/>
    <mergeCell ref="B10:G10"/>
    <mergeCell ref="H10:L10"/>
    <mergeCell ref="W41:AD41"/>
    <mergeCell ref="C42:H42"/>
    <mergeCell ref="C40:H40"/>
    <mergeCell ref="Y1:AB1"/>
    <mergeCell ref="D45:AC45"/>
    <mergeCell ref="D46:AC46"/>
    <mergeCell ref="D47:AC47"/>
    <mergeCell ref="D48:AC48"/>
    <mergeCell ref="T27:AD27"/>
    <mergeCell ref="T28:AD28"/>
    <mergeCell ref="T29:AD29"/>
    <mergeCell ref="T30:AD30"/>
    <mergeCell ref="Q42:S42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9"/>
  <sheetViews>
    <sheetView showZeros="0" view="pageBreakPreview" zoomScaleSheetLayoutView="100" zoomScalePageLayoutView="0" workbookViewId="0" topLeftCell="A24">
      <selection activeCell="Z33" sqref="Z33:AC33"/>
    </sheetView>
  </sheetViews>
  <sheetFormatPr defaultColWidth="9.00390625" defaultRowHeight="13.5"/>
  <cols>
    <col min="1" max="1" width="2.25390625" style="12" customWidth="1"/>
    <col min="2" max="2" width="2.75390625" style="12" customWidth="1"/>
    <col min="3" max="3" width="4.50390625" style="13" customWidth="1"/>
    <col min="4" max="4" width="1.4921875" style="12" customWidth="1"/>
    <col min="5" max="5" width="1.75390625" style="12" customWidth="1"/>
    <col min="6" max="6" width="3.875" style="12" customWidth="1"/>
    <col min="7" max="7" width="2.875" style="12" customWidth="1"/>
    <col min="8" max="8" width="2.625" style="12" customWidth="1"/>
    <col min="9" max="9" width="4.50390625" style="12" customWidth="1"/>
    <col min="10" max="10" width="3.375" style="12" customWidth="1"/>
    <col min="11" max="11" width="3.125" style="12" customWidth="1"/>
    <col min="12" max="14" width="3.375" style="12" customWidth="1"/>
    <col min="15" max="15" width="3.125" style="12" customWidth="1"/>
    <col min="16" max="17" width="3.375" style="12" customWidth="1"/>
    <col min="18" max="18" width="3.125" style="12" customWidth="1"/>
    <col min="19" max="20" width="3.375" style="12" customWidth="1"/>
    <col min="21" max="21" width="3.125" style="12" customWidth="1"/>
    <col min="22" max="22" width="3.375" style="12" customWidth="1"/>
    <col min="23" max="30" width="3.125" style="12" customWidth="1"/>
    <col min="31" max="32" width="3.375" style="12" customWidth="1"/>
    <col min="33" max="16384" width="9.00390625" style="12" customWidth="1"/>
  </cols>
  <sheetData>
    <row r="1" spans="21:30" ht="18" customHeight="1" thickBot="1">
      <c r="U1" s="14"/>
      <c r="V1" s="14"/>
      <c r="W1" s="14"/>
      <c r="Y1" s="71" t="str">
        <f>'入力シート'!F5&amp;"第"</f>
        <v>第</v>
      </c>
      <c r="Z1" s="71"/>
      <c r="AA1" s="71"/>
      <c r="AB1" s="71"/>
      <c r="AC1" s="16">
        <f>AH2</f>
        <v>1</v>
      </c>
      <c r="AD1" s="15" t="s">
        <v>0</v>
      </c>
    </row>
    <row r="2" spans="23:34" ht="14.25">
      <c r="W2" s="17"/>
      <c r="Y2" s="72">
        <f>'入力シート'!F6</f>
        <v>45017</v>
      </c>
      <c r="Z2" s="72"/>
      <c r="AA2" s="72"/>
      <c r="AB2" s="72"/>
      <c r="AC2" s="72"/>
      <c r="AD2" s="72"/>
      <c r="AG2" s="73" t="s">
        <v>97</v>
      </c>
      <c r="AH2" s="76">
        <v>1</v>
      </c>
    </row>
    <row r="3" spans="3:34" ht="13.5">
      <c r="C3" s="18" t="str">
        <f>VLOOKUP(AC1,'入力シート'!B13:AU27,2)&amp;"長　様"</f>
        <v>長　様</v>
      </c>
      <c r="D3" s="18"/>
      <c r="E3" s="18"/>
      <c r="F3" s="18"/>
      <c r="G3" s="18"/>
      <c r="H3" s="18"/>
      <c r="I3" s="18"/>
      <c r="J3" s="19"/>
      <c r="K3" s="19"/>
      <c r="AG3" s="74"/>
      <c r="AH3" s="77"/>
    </row>
    <row r="4" spans="33:34" ht="14.25" thickBot="1">
      <c r="AG4" s="75"/>
      <c r="AH4" s="78"/>
    </row>
    <row r="5" spans="20:25" ht="13.5">
      <c r="T5" s="14"/>
      <c r="U5" s="14">
        <f>'入力シート'!F3</f>
        <v>0</v>
      </c>
      <c r="V5" s="14"/>
      <c r="X5" s="14"/>
      <c r="Y5" s="14"/>
    </row>
    <row r="6" spans="11:29" ht="21" customHeight="1">
      <c r="K6" s="14"/>
      <c r="U6" s="14"/>
      <c r="V6" s="79" t="s">
        <v>4</v>
      </c>
      <c r="W6" s="79"/>
      <c r="X6" s="80">
        <f>'入力シート'!F4</f>
        <v>0</v>
      </c>
      <c r="Y6" s="80"/>
      <c r="Z6" s="80"/>
      <c r="AA6" s="80"/>
      <c r="AB6" s="80"/>
      <c r="AC6" s="80"/>
    </row>
    <row r="7" ht="9.75" customHeight="1"/>
    <row r="8" ht="24">
      <c r="C8" s="20" t="s">
        <v>5</v>
      </c>
    </row>
    <row r="9" spans="21:28" ht="13.5">
      <c r="U9" s="79"/>
      <c r="V9" s="79"/>
      <c r="W9" s="79"/>
      <c r="X9" s="79"/>
      <c r="Y9" s="14"/>
      <c r="Z9" s="14"/>
      <c r="AA9" s="14"/>
      <c r="AB9" s="14"/>
    </row>
    <row r="10" spans="2:30" ht="21.75" customHeight="1">
      <c r="B10" s="81" t="s">
        <v>6</v>
      </c>
      <c r="C10" s="81"/>
      <c r="D10" s="81"/>
      <c r="E10" s="81"/>
      <c r="F10" s="81"/>
      <c r="G10" s="81"/>
      <c r="H10" s="82">
        <f>'入力シート'!F7</f>
        <v>45017</v>
      </c>
      <c r="I10" s="82"/>
      <c r="J10" s="82"/>
      <c r="K10" s="82"/>
      <c r="L10" s="82"/>
      <c r="M10" s="19" t="s">
        <v>100</v>
      </c>
      <c r="N10" s="19"/>
      <c r="O10" s="19"/>
      <c r="P10" s="19"/>
      <c r="Q10" s="19"/>
      <c r="R10" s="19"/>
      <c r="S10" s="19"/>
      <c r="T10" s="19"/>
      <c r="U10" s="83">
        <f>VLOOKUP(AC1,'入力シート'!B13:AU27,3)</f>
        <v>0</v>
      </c>
      <c r="V10" s="83"/>
      <c r="W10" s="83"/>
      <c r="X10" s="83"/>
      <c r="Y10" s="83">
        <f>VLOOKUP(AC1,'入力シート'!B13:AU27,4)</f>
        <v>0</v>
      </c>
      <c r="Z10" s="83"/>
      <c r="AA10" s="83"/>
      <c r="AB10" s="83"/>
      <c r="AC10" s="83"/>
      <c r="AD10" s="19" t="s">
        <v>8</v>
      </c>
    </row>
    <row r="11" ht="13.5">
      <c r="B11" s="13" t="s">
        <v>9</v>
      </c>
    </row>
    <row r="13" ht="13.5">
      <c r="N13" s="12" t="s">
        <v>1</v>
      </c>
    </row>
    <row r="14" spans="2:5" ht="13.5">
      <c r="B14" s="21">
        <f>IF(VLOOKUP(AC1,'入力シート'!B13:AU27,27)="","","○")</f>
      </c>
      <c r="C14" s="22" t="s">
        <v>89</v>
      </c>
      <c r="D14" s="23"/>
      <c r="E14" s="12" t="s">
        <v>2</v>
      </c>
    </row>
    <row r="15" spans="2:5" ht="13.5">
      <c r="B15" s="21">
        <f>IF(VLOOKUP(AC1,'入力シート'!B13:AU27,28)="","","○")</f>
      </c>
      <c r="C15" s="22" t="s">
        <v>90</v>
      </c>
      <c r="D15" s="23"/>
      <c r="E15" s="12" t="s">
        <v>10</v>
      </c>
    </row>
    <row r="16" spans="2:5" ht="13.5">
      <c r="B16" s="21">
        <f>IF(VLOOKUP(AC1,'入力シート'!B13:AU27,29)="","","○")</f>
      </c>
      <c r="C16" s="22" t="s">
        <v>84</v>
      </c>
      <c r="D16" s="23"/>
      <c r="E16" s="12" t="s">
        <v>11</v>
      </c>
    </row>
    <row r="17" spans="2:5" ht="13.5">
      <c r="B17" s="21">
        <f>IF(VLOOKUP(AC1,'入力シート'!B13:AU27,30)="","","○")</f>
      </c>
      <c r="C17" s="22" t="s">
        <v>85</v>
      </c>
      <c r="D17" s="23"/>
      <c r="E17" s="12" t="s">
        <v>12</v>
      </c>
    </row>
    <row r="18" spans="2:5" ht="13.5">
      <c r="B18" s="21">
        <f>IF(VLOOKUP(AC1,'入力シート'!B13:AU27,31)="","","○")</f>
      </c>
      <c r="C18" s="22" t="s">
        <v>13</v>
      </c>
      <c r="D18" s="23"/>
      <c r="E18" s="64" t="s">
        <v>102</v>
      </c>
    </row>
    <row r="19" spans="2:5" ht="13.5">
      <c r="B19" s="21">
        <f>IF(VLOOKUP(AC1,'入力シート'!B13:AU27,32)="","","○")</f>
      </c>
      <c r="C19" s="22" t="s">
        <v>14</v>
      </c>
      <c r="D19" s="23"/>
      <c r="E19" s="12" t="s">
        <v>3</v>
      </c>
    </row>
    <row r="20" spans="2:5" ht="13.5">
      <c r="B20" s="21">
        <f>IF(VLOOKUP(AC1,'入力シート'!B13:AU27,33)="","","○")</f>
      </c>
      <c r="C20" s="22" t="s">
        <v>15</v>
      </c>
      <c r="D20" s="23"/>
      <c r="E20" s="12" t="s">
        <v>16</v>
      </c>
    </row>
    <row r="21" spans="2:5" ht="13.5">
      <c r="B21" s="21">
        <f>IF(VLOOKUP(AC1,'入力シート'!B13:AU27,34)="","","○")</f>
      </c>
      <c r="C21" s="22" t="s">
        <v>17</v>
      </c>
      <c r="D21" s="23"/>
      <c r="E21" s="12" t="s">
        <v>18</v>
      </c>
    </row>
    <row r="22" spans="2:5" ht="13.5">
      <c r="B22" s="21">
        <f>IF(VLOOKUP(AC1,'入力シート'!B13:AU27,35)="","","○")</f>
      </c>
      <c r="C22" s="22" t="s">
        <v>19</v>
      </c>
      <c r="D22" s="23"/>
      <c r="E22" s="12" t="s">
        <v>20</v>
      </c>
    </row>
    <row r="23" spans="2:5" ht="13.5">
      <c r="B23" s="21">
        <f>IF(VLOOKUP(AC1,'入力シート'!B13:AU27,36)="","","○")</f>
      </c>
      <c r="C23" s="22" t="s">
        <v>86</v>
      </c>
      <c r="D23" s="23"/>
      <c r="E23" s="12" t="s">
        <v>21</v>
      </c>
    </row>
    <row r="24" spans="2:5" ht="13.5">
      <c r="B24" s="21">
        <f>IF(VLOOKUP(AC1,'入力シート'!B13:AU27,37)="","","○")</f>
      </c>
      <c r="C24" s="22" t="s">
        <v>87</v>
      </c>
      <c r="D24" s="23"/>
      <c r="E24" s="12" t="s">
        <v>22</v>
      </c>
    </row>
    <row r="25" spans="2:5" ht="13.5">
      <c r="B25" s="21">
        <f>IF(VLOOKUP(AC1,'入力シート'!B13:AU27,38)="","","○")</f>
      </c>
      <c r="C25" s="22" t="s">
        <v>93</v>
      </c>
      <c r="D25" s="23"/>
      <c r="E25" s="12" t="s">
        <v>96</v>
      </c>
    </row>
    <row r="26" spans="2:5" ht="13.5">
      <c r="B26" s="21">
        <f>IF(VLOOKUP(AC1,'入力シート'!B13:AU27,39)="","","○")</f>
      </c>
      <c r="C26" s="22" t="s">
        <v>94</v>
      </c>
      <c r="D26" s="23"/>
      <c r="E26" s="12" t="s">
        <v>23</v>
      </c>
    </row>
    <row r="27" spans="2:30" ht="13.5">
      <c r="B27" s="15"/>
      <c r="E27" s="15">
        <f>IF(VLOOKUP(AC1,'入力シート'!B13:AU27,39)="","","・")</f>
      </c>
      <c r="F27" s="84">
        <f>VLOOKUP(AC1,'入力シート'!B13:AU27,39)</f>
        <v>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5">
        <f>IF(VLOOKUP(AC1,'入力シート'!B13:AU27,43)="","","・")</f>
      </c>
      <c r="T27" s="84">
        <f>VLOOKUP(AC1,'入力シート'!B13:AU27,43)</f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2:30" ht="13.5">
      <c r="B28" s="15"/>
      <c r="E28" s="15">
        <f>IF(VLOOKUP(AC1,'入力シート'!B13:AU27,40)="","","・")</f>
      </c>
      <c r="F28" s="84">
        <f>VLOOKUP(AC1,'入力シート'!B13:AU27,40)</f>
        <v>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15">
        <f>IF(VLOOKUP(AC1,'入力シート'!B13:AU27,44)="","","・")</f>
      </c>
      <c r="T28" s="84">
        <f>VLOOKUP(AC1,'入力シート'!B13:AU27,44)</f>
        <v>0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2:30" ht="13.5">
      <c r="B29" s="15"/>
      <c r="E29" s="15">
        <f>IF(VLOOKUP(AC1,'入力シート'!B13:AU27,41)="","","・")</f>
      </c>
      <c r="F29" s="84">
        <f>VLOOKUP(AC1,'入力シート'!B13:AU27,41)</f>
        <v>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15">
        <f>IF(VLOOKUP(AC1,'入力シート'!B13:AU27,45)="","","・")</f>
      </c>
      <c r="T29" s="84">
        <f>VLOOKUP(AC1,'入力シート'!B13:AU27,45)</f>
        <v>0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5:30" ht="13.5">
      <c r="E30" s="15">
        <f>IF(VLOOKUP(AC1,'入力シート'!B13:AU27,42)="","","・")</f>
      </c>
      <c r="F30" s="84">
        <f>VLOOKUP(AC1,'入力シート'!B13:AU27,42)</f>
        <v>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15">
        <f>IF(VLOOKUP(AC1,'入力シート'!B13:AU27,46)="","","・")</f>
      </c>
      <c r="T30" s="84">
        <f>VLOOKUP(AC1,'入力シート'!B13:AU27,46)</f>
        <v>0</v>
      </c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1.25" customHeight="1" thickBot="1">
      <c r="A31" s="24"/>
      <c r="B31" s="24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3" spans="13:30" ht="24">
      <c r="M33" s="26" t="s">
        <v>2</v>
      </c>
      <c r="X33" s="27" t="s">
        <v>24</v>
      </c>
      <c r="Y33" s="27"/>
      <c r="Z33" s="86">
        <f>'入力シート'!F8</f>
        <v>0</v>
      </c>
      <c r="AA33" s="86"/>
      <c r="AB33" s="86"/>
      <c r="AC33" s="86"/>
      <c r="AD33" s="27" t="s">
        <v>25</v>
      </c>
    </row>
    <row r="34" ht="5.25" customHeight="1"/>
    <row r="35" spans="3:30" ht="24" customHeight="1">
      <c r="C35" s="87" t="s">
        <v>26</v>
      </c>
      <c r="D35" s="87"/>
      <c r="E35" s="87"/>
      <c r="F35" s="87"/>
      <c r="G35" s="87"/>
      <c r="H35" s="88" t="s">
        <v>27</v>
      </c>
      <c r="I35" s="88"/>
      <c r="J35" s="88"/>
      <c r="K35" s="88"/>
      <c r="L35" s="88"/>
      <c r="M35" s="88"/>
      <c r="N35" s="88"/>
      <c r="O35" s="88" t="s">
        <v>28</v>
      </c>
      <c r="P35" s="88"/>
      <c r="Q35" s="88"/>
      <c r="R35" s="88"/>
      <c r="S35" s="88"/>
      <c r="T35" s="88"/>
      <c r="U35" s="88"/>
      <c r="V35" s="88" t="s">
        <v>29</v>
      </c>
      <c r="W35" s="88"/>
      <c r="X35" s="88"/>
      <c r="Y35" s="88"/>
      <c r="Z35" s="88"/>
      <c r="AA35" s="88"/>
      <c r="AB35" s="88"/>
      <c r="AC35" s="88"/>
      <c r="AD35" s="88"/>
    </row>
    <row r="36" spans="3:30" ht="30.75" customHeight="1">
      <c r="C36" s="89">
        <f>VLOOKUP(AC1,'入力シート'!B13:AU27,3)</f>
        <v>0</v>
      </c>
      <c r="D36" s="89"/>
      <c r="E36" s="89"/>
      <c r="F36" s="89"/>
      <c r="G36" s="89"/>
      <c r="H36" s="89">
        <f>VLOOKUP(AC1,'入力シート'!B13:AU27,4)</f>
        <v>0</v>
      </c>
      <c r="I36" s="89"/>
      <c r="J36" s="89"/>
      <c r="K36" s="89"/>
      <c r="L36" s="89"/>
      <c r="M36" s="89"/>
      <c r="N36" s="89"/>
      <c r="O36" s="63">
        <f>MID(VLOOKUP(AC1,'入力シート'!B13:AU27,5),1,1)</f>
      </c>
      <c r="P36" s="63">
        <f>MID(VLOOKUP(AC1,'入力シート'!B13:AU27,5),2,1)</f>
      </c>
      <c r="Q36" s="63">
        <f>MID(VLOOKUP(AC1,'入力シート'!B13:AU27,5),3,1)</f>
      </c>
      <c r="R36" s="63">
        <f>MID(VLOOKUP(AC1,'入力シート'!B13:AU27,5),4,1)</f>
      </c>
      <c r="S36" s="63">
        <f>MID(VLOOKUP(AC1,'入力シート'!B13:AU27,5),5,1)</f>
      </c>
      <c r="T36" s="63">
        <f>MID(VLOOKUP(AC1,'入力シート'!B13:AU27,5),6,1)</f>
      </c>
      <c r="U36" s="63">
        <f>MID(VLOOKUP(AC1,'入力シート'!B13:AU27,5),7,1)</f>
      </c>
      <c r="V36" s="90">
        <f>VLOOKUP(AC1,'入力シート'!B13:AU27,6)</f>
        <v>0</v>
      </c>
      <c r="W36" s="91"/>
      <c r="X36" s="91"/>
      <c r="Y36" s="91"/>
      <c r="Z36" s="91"/>
      <c r="AA36" s="91"/>
      <c r="AB36" s="91"/>
      <c r="AC36" s="92" t="s">
        <v>47</v>
      </c>
      <c r="AD36" s="93"/>
    </row>
    <row r="37" spans="3:11" ht="5.25" customHeight="1">
      <c r="C37" s="22"/>
      <c r="D37" s="22"/>
      <c r="E37" s="22"/>
      <c r="F37" s="22"/>
      <c r="G37" s="16"/>
      <c r="H37" s="16"/>
      <c r="I37" s="16"/>
      <c r="J37" s="16"/>
      <c r="K37" s="16"/>
    </row>
    <row r="38" spans="3:9" ht="19.5" customHeight="1">
      <c r="C38" s="13" t="s">
        <v>30</v>
      </c>
      <c r="F38" s="28">
        <f>'入力シート'!F2</f>
        <v>5</v>
      </c>
      <c r="G38" s="86" t="s">
        <v>31</v>
      </c>
      <c r="H38" s="86"/>
      <c r="I38" s="12" t="s">
        <v>32</v>
      </c>
    </row>
    <row r="39" spans="3:30" ht="13.5">
      <c r="C39" s="97" t="s">
        <v>33</v>
      </c>
      <c r="D39" s="97"/>
      <c r="E39" s="97"/>
      <c r="F39" s="97"/>
      <c r="G39" s="97"/>
      <c r="H39" s="97"/>
      <c r="I39" s="85" t="s">
        <v>34</v>
      </c>
      <c r="J39" s="85"/>
      <c r="K39" s="85" t="s">
        <v>35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 t="s">
        <v>36</v>
      </c>
      <c r="X39" s="85"/>
      <c r="Y39" s="85"/>
      <c r="Z39" s="85"/>
      <c r="AA39" s="85"/>
      <c r="AB39" s="85"/>
      <c r="AC39" s="85"/>
      <c r="AD39" s="85"/>
    </row>
    <row r="40" spans="3:30" ht="13.5">
      <c r="C40" s="97" t="s">
        <v>37</v>
      </c>
      <c r="D40" s="97"/>
      <c r="E40" s="97"/>
      <c r="F40" s="97"/>
      <c r="G40" s="97"/>
      <c r="H40" s="97"/>
      <c r="I40" s="85"/>
      <c r="J40" s="85"/>
      <c r="K40" s="85" t="s">
        <v>38</v>
      </c>
      <c r="L40" s="85"/>
      <c r="M40" s="85"/>
      <c r="N40" s="85" t="s">
        <v>39</v>
      </c>
      <c r="O40" s="85"/>
      <c r="P40" s="85"/>
      <c r="Q40" s="85" t="s">
        <v>40</v>
      </c>
      <c r="R40" s="85"/>
      <c r="S40" s="85"/>
      <c r="T40" s="85" t="s">
        <v>39</v>
      </c>
      <c r="U40" s="85"/>
      <c r="V40" s="85"/>
      <c r="W40" s="85" t="s">
        <v>41</v>
      </c>
      <c r="X40" s="85"/>
      <c r="Y40" s="85"/>
      <c r="Z40" s="85"/>
      <c r="AA40" s="85"/>
      <c r="AB40" s="85"/>
      <c r="AC40" s="85"/>
      <c r="AD40" s="85"/>
    </row>
    <row r="41" spans="3:30" ht="27" customHeight="1">
      <c r="C41" s="101">
        <f>VLOOKUP(AC1,'入力シート'!B13:AU27,7)</f>
        <v>0</v>
      </c>
      <c r="D41" s="102"/>
      <c r="E41" s="103">
        <f>VLOOKUP(AC1,'入力シート'!B13:AU27,8)</f>
        <v>0</v>
      </c>
      <c r="F41" s="103"/>
      <c r="G41" s="103">
        <f>VLOOKUP(AC1,'入力シート'!B13:AU27,9)</f>
        <v>0</v>
      </c>
      <c r="H41" s="103"/>
      <c r="I41" s="104">
        <f>VLOOKUP(AC1,'入力シート'!B13:AU27,11)</f>
        <v>0</v>
      </c>
      <c r="J41" s="105"/>
      <c r="K41" s="108">
        <f>VLOOKUP(AC1,'入力シート'!B13:AU27,12)</f>
        <v>0</v>
      </c>
      <c r="L41" s="109"/>
      <c r="M41" s="110"/>
      <c r="N41" s="108">
        <f>VLOOKUP(AC1,'入力シート'!B13:AU27,14)</f>
        <v>0</v>
      </c>
      <c r="O41" s="109"/>
      <c r="P41" s="110"/>
      <c r="Q41" s="108">
        <f>VLOOKUP(AC1,'入力シート'!B13:AU27,16)</f>
        <v>0</v>
      </c>
      <c r="R41" s="109"/>
      <c r="S41" s="110"/>
      <c r="T41" s="108">
        <f>VLOOKUP(AC1,'入力シート'!B13:AU27,18)</f>
        <v>0</v>
      </c>
      <c r="U41" s="109"/>
      <c r="V41" s="110"/>
      <c r="W41" s="94">
        <f>VLOOKUP(AC1,'入力シート'!B13:AU27,20)</f>
        <v>0</v>
      </c>
      <c r="X41" s="95"/>
      <c r="Y41" s="95"/>
      <c r="Z41" s="95"/>
      <c r="AA41" s="95"/>
      <c r="AB41" s="95"/>
      <c r="AC41" s="95"/>
      <c r="AD41" s="96"/>
    </row>
    <row r="42" spans="3:30" ht="27" customHeight="1">
      <c r="C42" s="152">
        <f>VLOOKUP(AC1,'入力シート'!B13:AU27,10)</f>
        <v>0</v>
      </c>
      <c r="D42" s="153"/>
      <c r="E42" s="153"/>
      <c r="F42" s="153"/>
      <c r="G42" s="153"/>
      <c r="H42" s="154"/>
      <c r="I42" s="106"/>
      <c r="J42" s="107"/>
      <c r="K42" s="117">
        <f>VLOOKUP(AC1,'入力シート'!B13:AU27,13)</f>
        <v>0</v>
      </c>
      <c r="L42" s="118"/>
      <c r="M42" s="119"/>
      <c r="N42" s="117">
        <f>VLOOKUP(AC1,'入力シート'!B13:AU27,15)</f>
        <v>0</v>
      </c>
      <c r="O42" s="118"/>
      <c r="P42" s="119"/>
      <c r="Q42" s="117">
        <f>VLOOKUP(AC1,'入力シート'!B13:AU27,17)</f>
        <v>0</v>
      </c>
      <c r="R42" s="118"/>
      <c r="S42" s="119"/>
      <c r="T42" s="117">
        <f>VLOOKUP(AC1,'入力シート'!B13:AU27,19)</f>
        <v>0</v>
      </c>
      <c r="U42" s="118"/>
      <c r="V42" s="119"/>
      <c r="W42" s="155">
        <f>VLOOKUP(AC1,'入力シート'!B13:AU27,21)</f>
        <v>0</v>
      </c>
      <c r="X42" s="156"/>
      <c r="Y42" s="156"/>
      <c r="Z42" s="156"/>
      <c r="AA42" s="156"/>
      <c r="AB42" s="156"/>
      <c r="AC42" s="156"/>
      <c r="AD42" s="157"/>
    </row>
    <row r="44" ht="13.5">
      <c r="C44" s="13" t="s">
        <v>42</v>
      </c>
    </row>
    <row r="45" spans="3:30" ht="13.5">
      <c r="C45" s="29">
        <f>IF(VLOOKUP(AC1,'入力シート'!B13:AU27,22)="","","・")</f>
      </c>
      <c r="D45" s="111">
        <f>VLOOKUP(AC1,'入力シート'!B13:AU27,22)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30"/>
    </row>
    <row r="46" spans="3:30" ht="13.5">
      <c r="C46" s="31">
        <f>IF(VLOOKUP(AC1,'入力シート'!B13:AU27,23)="","","・")</f>
      </c>
      <c r="D46" s="112">
        <f>VLOOKUP(AC1,'入力シート'!B13:AU27,23)</f>
        <v>0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32"/>
    </row>
    <row r="47" spans="3:30" ht="13.5">
      <c r="C47" s="31">
        <f>IF(VLOOKUP(AC1,'入力シート'!B13:AU27,24)="","","・")</f>
      </c>
      <c r="D47" s="112">
        <f>VLOOKUP(AC1,'入力シート'!B13:AU27,24)</f>
        <v>0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32"/>
    </row>
    <row r="48" spans="3:30" ht="13.5">
      <c r="C48" s="31">
        <f>IF(VLOOKUP(AC1,'入力シート'!B13:AU27,25)="","","・")</f>
      </c>
      <c r="D48" s="112">
        <f>VLOOKUP(AC1,'入力シート'!B13:AU27,25)</f>
        <v>0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32"/>
    </row>
    <row r="49" spans="3:30" ht="13.5">
      <c r="C49" s="33">
        <f>IF(VLOOKUP(AC1,'入力シート'!B13:AU27,26)="","","・")</f>
      </c>
      <c r="D49" s="113">
        <f>VLOOKUP(AC1,'入力シート'!B13:AU27,26)</f>
        <v>0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34"/>
    </row>
  </sheetData>
  <sheetProtection/>
  <mergeCells count="59">
    <mergeCell ref="Y1:AB1"/>
    <mergeCell ref="Y2:AD2"/>
    <mergeCell ref="AG2:AG4"/>
    <mergeCell ref="AH2:AH4"/>
    <mergeCell ref="V6:W6"/>
    <mergeCell ref="X6:AC6"/>
    <mergeCell ref="U9:X9"/>
    <mergeCell ref="B10:G10"/>
    <mergeCell ref="H10:L10"/>
    <mergeCell ref="U10:X10"/>
    <mergeCell ref="Y10:AC10"/>
    <mergeCell ref="F27:R27"/>
    <mergeCell ref="T27:AD27"/>
    <mergeCell ref="F28:R28"/>
    <mergeCell ref="T28:AD28"/>
    <mergeCell ref="F29:R29"/>
    <mergeCell ref="T29:AD29"/>
    <mergeCell ref="F30:R30"/>
    <mergeCell ref="T30:AD30"/>
    <mergeCell ref="T40:V40"/>
    <mergeCell ref="Z33:AC33"/>
    <mergeCell ref="C35:G35"/>
    <mergeCell ref="H35:N35"/>
    <mergeCell ref="O35:U35"/>
    <mergeCell ref="V35:AD35"/>
    <mergeCell ref="C36:G36"/>
    <mergeCell ref="H36:N36"/>
    <mergeCell ref="V36:AB36"/>
    <mergeCell ref="AC36:AD36"/>
    <mergeCell ref="W41:AD41"/>
    <mergeCell ref="G38:H38"/>
    <mergeCell ref="C39:H39"/>
    <mergeCell ref="I39:J40"/>
    <mergeCell ref="K39:V39"/>
    <mergeCell ref="W39:AD39"/>
    <mergeCell ref="C40:H40"/>
    <mergeCell ref="K40:M40"/>
    <mergeCell ref="N40:P40"/>
    <mergeCell ref="Q40:S40"/>
    <mergeCell ref="W42:AD42"/>
    <mergeCell ref="W40:AD40"/>
    <mergeCell ref="C41:D41"/>
    <mergeCell ref="E41:F41"/>
    <mergeCell ref="G41:H41"/>
    <mergeCell ref="I41:J42"/>
    <mergeCell ref="K41:M41"/>
    <mergeCell ref="N41:P41"/>
    <mergeCell ref="Q41:S41"/>
    <mergeCell ref="T41:V41"/>
    <mergeCell ref="D45:AC45"/>
    <mergeCell ref="D46:AC46"/>
    <mergeCell ref="D47:AC47"/>
    <mergeCell ref="D48:AC48"/>
    <mergeCell ref="D49:AC49"/>
    <mergeCell ref="C42:H42"/>
    <mergeCell ref="K42:M42"/>
    <mergeCell ref="N42:P42"/>
    <mergeCell ref="Q42:S42"/>
    <mergeCell ref="T42:V42"/>
  </mergeCells>
  <printOptions/>
  <pageMargins left="0.472440944881889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showZeros="0" view="pageBreakPreview" zoomScaleSheetLayoutView="100" zoomScalePageLayoutView="0" workbookViewId="0" topLeftCell="B25">
      <selection activeCell="AA27" sqref="AA27:AD27"/>
    </sheetView>
  </sheetViews>
  <sheetFormatPr defaultColWidth="9.00390625" defaultRowHeight="13.5"/>
  <cols>
    <col min="1" max="2" width="2.25390625" style="35" customWidth="1"/>
    <col min="3" max="3" width="2.75390625" style="35" customWidth="1"/>
    <col min="4" max="4" width="4.50390625" style="36" customWidth="1"/>
    <col min="5" max="5" width="1.4921875" style="35" customWidth="1"/>
    <col min="6" max="6" width="1.75390625" style="35" customWidth="1"/>
    <col min="7" max="7" width="3.875" style="35" customWidth="1"/>
    <col min="8" max="8" width="2.875" style="35" customWidth="1"/>
    <col min="9" max="9" width="2.625" style="35" customWidth="1"/>
    <col min="10" max="10" width="4.50390625" style="35" customWidth="1"/>
    <col min="11" max="11" width="3.375" style="35" customWidth="1"/>
    <col min="12" max="12" width="3.125" style="35" customWidth="1"/>
    <col min="13" max="15" width="3.375" style="35" customWidth="1"/>
    <col min="16" max="16" width="3.125" style="35" customWidth="1"/>
    <col min="17" max="18" width="3.375" style="35" customWidth="1"/>
    <col min="19" max="19" width="3.125" style="35" customWidth="1"/>
    <col min="20" max="21" width="3.375" style="35" customWidth="1"/>
    <col min="22" max="22" width="3.125" style="35" customWidth="1"/>
    <col min="23" max="23" width="3.375" style="35" customWidth="1"/>
    <col min="24" max="31" width="3.125" style="35" customWidth="1"/>
    <col min="32" max="33" width="3.375" style="35" customWidth="1"/>
    <col min="34" max="16384" width="9.00390625" style="35" customWidth="1"/>
  </cols>
  <sheetData>
    <row r="1" spans="22:31" ht="18" customHeight="1" thickBot="1">
      <c r="V1" s="37"/>
      <c r="W1" s="37"/>
      <c r="X1" s="37"/>
      <c r="Z1" s="71" t="s">
        <v>99</v>
      </c>
      <c r="AA1" s="204"/>
      <c r="AB1" s="204"/>
      <c r="AC1" s="204"/>
      <c r="AD1" s="204"/>
      <c r="AE1" s="204"/>
    </row>
    <row r="2" spans="24:35" ht="14.25">
      <c r="X2" s="40"/>
      <c r="Z2" s="202">
        <f>'入力シート'!F6</f>
        <v>45017</v>
      </c>
      <c r="AA2" s="202"/>
      <c r="AB2" s="202"/>
      <c r="AC2" s="202"/>
      <c r="AD2" s="202"/>
      <c r="AE2" s="202"/>
      <c r="AH2" s="73" t="s">
        <v>97</v>
      </c>
      <c r="AI2" s="76">
        <v>3</v>
      </c>
    </row>
    <row r="3" spans="4:35" ht="13.5">
      <c r="D3" s="41" t="str">
        <f>VLOOKUP(AI2,'入力シート'!B13:AU27,2)&amp;"長　様"</f>
        <v>長　様</v>
      </c>
      <c r="E3" s="41"/>
      <c r="F3" s="41"/>
      <c r="G3" s="41"/>
      <c r="H3" s="41"/>
      <c r="I3" s="41"/>
      <c r="J3" s="41"/>
      <c r="K3" s="42"/>
      <c r="L3" s="42"/>
      <c r="AH3" s="74"/>
      <c r="AI3" s="77"/>
    </row>
    <row r="4" spans="34:35" ht="14.25" thickBot="1">
      <c r="AH4" s="75"/>
      <c r="AI4" s="78"/>
    </row>
    <row r="5" spans="21:26" ht="13.5">
      <c r="U5" s="37"/>
      <c r="V5" s="37">
        <f>'入力シート'!F3</f>
        <v>0</v>
      </c>
      <c r="W5" s="37"/>
      <c r="Y5" s="37"/>
      <c r="Z5" s="37"/>
    </row>
    <row r="6" spans="12:30" ht="21" customHeight="1">
      <c r="L6" s="37"/>
      <c r="V6" s="37"/>
      <c r="W6" s="198" t="s">
        <v>4</v>
      </c>
      <c r="X6" s="198"/>
      <c r="Y6" s="203">
        <f>'入力シート'!F4</f>
        <v>0</v>
      </c>
      <c r="Z6" s="203"/>
      <c r="AA6" s="203"/>
      <c r="AB6" s="203"/>
      <c r="AC6" s="203"/>
      <c r="AD6" s="203"/>
    </row>
    <row r="7" ht="9.75" customHeight="1"/>
    <row r="8" ht="24">
      <c r="D8" s="43" t="s">
        <v>5</v>
      </c>
    </row>
    <row r="9" spans="22:29" ht="13.5">
      <c r="V9" s="198"/>
      <c r="W9" s="198"/>
      <c r="X9" s="198"/>
      <c r="Y9" s="198"/>
      <c r="Z9" s="37"/>
      <c r="AA9" s="37"/>
      <c r="AB9" s="37"/>
      <c r="AC9" s="37"/>
    </row>
    <row r="10" spans="3:31" ht="21.75" customHeight="1">
      <c r="C10" s="199" t="s">
        <v>6</v>
      </c>
      <c r="D10" s="199"/>
      <c r="E10" s="199"/>
      <c r="F10" s="199"/>
      <c r="G10" s="199"/>
      <c r="H10" s="199"/>
      <c r="I10" s="200">
        <f>'入力シート'!F7</f>
        <v>45017</v>
      </c>
      <c r="J10" s="200"/>
      <c r="K10" s="200"/>
      <c r="L10" s="200"/>
      <c r="M10" s="200"/>
      <c r="N10" s="42" t="s">
        <v>7</v>
      </c>
      <c r="O10" s="42"/>
      <c r="P10" s="42"/>
      <c r="Q10" s="42"/>
      <c r="R10" s="42"/>
      <c r="S10" s="42"/>
      <c r="T10" s="42"/>
      <c r="U10" s="42"/>
      <c r="V10" s="201">
        <f>VLOOKUP(AI2,'入力シート'!B13:AU27,3)</f>
        <v>0</v>
      </c>
      <c r="W10" s="201"/>
      <c r="X10" s="201"/>
      <c r="Y10" s="201"/>
      <c r="Z10" s="201">
        <f>VLOOKUP(AI2,'入力シート'!B13:AU27,4)</f>
        <v>0</v>
      </c>
      <c r="AA10" s="201"/>
      <c r="AB10" s="201"/>
      <c r="AC10" s="201"/>
      <c r="AD10" s="201"/>
      <c r="AE10" s="42" t="s">
        <v>8</v>
      </c>
    </row>
    <row r="11" ht="13.5">
      <c r="C11" s="36" t="s">
        <v>9</v>
      </c>
    </row>
    <row r="13" ht="13.5">
      <c r="O13" s="35" t="s">
        <v>1</v>
      </c>
    </row>
    <row r="14" spans="3:6" ht="13.5">
      <c r="C14" s="44">
        <f>IF(VLOOKUP(AI2,'入力シート'!B13:AU27,27)="","","○")</f>
      </c>
      <c r="D14" s="45" t="s">
        <v>91</v>
      </c>
      <c r="E14" s="46"/>
      <c r="F14" s="35" t="s">
        <v>2</v>
      </c>
    </row>
    <row r="15" spans="3:6" ht="13.5">
      <c r="C15" s="44">
        <f>IF(VLOOKUP(AI2,'入力シート'!B13:AU27,28)="","","○")</f>
      </c>
      <c r="D15" s="45" t="s">
        <v>92</v>
      </c>
      <c r="E15" s="46"/>
      <c r="F15" s="35" t="s">
        <v>10</v>
      </c>
    </row>
    <row r="16" spans="3:6" ht="13.5">
      <c r="C16" s="60">
        <f>IF(VLOOKUP(AI2,'入力シート'!B13:AU27,30)="","","○")</f>
      </c>
      <c r="D16" s="61" t="s">
        <v>84</v>
      </c>
      <c r="E16" s="46"/>
      <c r="F16" s="62" t="s">
        <v>12</v>
      </c>
    </row>
    <row r="17" spans="3:6" ht="13.5">
      <c r="C17" s="60">
        <f>IF(VLOOKUP(AI2,'入力シート'!B13:AU27,36)="","","○")</f>
      </c>
      <c r="D17" s="61" t="s">
        <v>85</v>
      </c>
      <c r="E17" s="46"/>
      <c r="F17" s="35" t="s">
        <v>21</v>
      </c>
    </row>
    <row r="18" spans="3:6" ht="13.5" hidden="1">
      <c r="C18" s="60">
        <f>IF(VLOOKUP(AI2,'入力シート'!B13:AU27,37)="","","○")</f>
      </c>
      <c r="D18" s="61" t="s">
        <v>13</v>
      </c>
      <c r="E18" s="46"/>
      <c r="F18" s="64" t="s">
        <v>101</v>
      </c>
    </row>
    <row r="19" spans="3:6" ht="13.5">
      <c r="C19" s="60">
        <f>IF(VLOOKUP(AI2,'入力シート'!B13:AU27,38)="","","○")</f>
      </c>
      <c r="D19" s="22" t="s">
        <v>103</v>
      </c>
      <c r="E19" s="46"/>
      <c r="F19" s="62" t="s">
        <v>98</v>
      </c>
    </row>
    <row r="20" spans="3:6" ht="13.5">
      <c r="C20" s="60">
        <f>IF(VLOOKUP(AI2,'入力シート'!B13:AU27,39)="","","○")</f>
      </c>
      <c r="D20" s="22" t="s">
        <v>95</v>
      </c>
      <c r="E20" s="46"/>
      <c r="F20" s="35" t="s">
        <v>23</v>
      </c>
    </row>
    <row r="21" spans="3:31" ht="13.5">
      <c r="C21" s="38"/>
      <c r="F21" s="38">
        <f>IF(VLOOKUP(AI2,'入力シート'!B13:AU27,39)="","","・")</f>
      </c>
      <c r="G21" s="197">
        <f>VLOOKUP(AI2,'入力シート'!B13:AU27,39)</f>
        <v>0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38">
        <f>IF(VLOOKUP(AI2,'入力シート'!B13:AU27,43)="","","・")</f>
      </c>
      <c r="U21" s="197">
        <f>VLOOKUP(AI2,'入力シート'!B13:AU27,43)</f>
        <v>0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</row>
    <row r="22" spans="3:31" ht="13.5">
      <c r="C22" s="38"/>
      <c r="F22" s="38">
        <f>IF(VLOOKUP(AI2,'入力シート'!B13:AU27,40)="","","・")</f>
      </c>
      <c r="G22" s="197">
        <f>VLOOKUP(AI2,'入力シート'!B13:AU27,40)</f>
        <v>0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38">
        <f>IF(VLOOKUP(AI2,'入力シート'!B13:AU27,44)="","","・")</f>
      </c>
      <c r="U22" s="197">
        <f>VLOOKUP(AI2,'入力シート'!B13:AU27,44)</f>
        <v>0</v>
      </c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3:31" ht="13.5">
      <c r="C23" s="38"/>
      <c r="F23" s="38">
        <f>IF(VLOOKUP(AI2,'入力シート'!B13:AU27,41)="","","・")</f>
      </c>
      <c r="G23" s="197">
        <f>VLOOKUP(AI2,'入力シート'!B13:AU27,41)</f>
        <v>0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38">
        <f>IF(VLOOKUP(AI2,'入力シート'!B13:AU27,45)="","","・")</f>
      </c>
      <c r="U23" s="197">
        <f>VLOOKUP(AI2,'入力シート'!B13:AU27,45)</f>
        <v>0</v>
      </c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6:31" ht="13.5">
      <c r="F24" s="38">
        <f>IF(VLOOKUP(AI2,'入力シート'!B13:AU27,42)="","","・")</f>
      </c>
      <c r="G24" s="197">
        <f>VLOOKUP(AI2,'入力シート'!B13:AU27,42)</f>
        <v>0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38">
        <f>IF(VLOOKUP(AI2,'入力シート'!B13:AU27,46)="","","・")</f>
      </c>
      <c r="U24" s="197">
        <f>VLOOKUP(AI2,'入力シート'!B13:AU27,46)</f>
        <v>0</v>
      </c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31" ht="80.25" customHeight="1" thickBot="1">
      <c r="A25" s="47"/>
      <c r="B25" s="47"/>
      <c r="C25" s="47"/>
      <c r="D25" s="4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7" spans="14:31" ht="24">
      <c r="N27" s="49" t="s">
        <v>2</v>
      </c>
      <c r="Y27" s="50" t="s">
        <v>24</v>
      </c>
      <c r="Z27" s="50"/>
      <c r="AA27" s="189">
        <f>'入力シート'!F8</f>
        <v>0</v>
      </c>
      <c r="AB27" s="189"/>
      <c r="AC27" s="189"/>
      <c r="AD27" s="189"/>
      <c r="AE27" s="50" t="s">
        <v>25</v>
      </c>
    </row>
    <row r="28" ht="5.25" customHeight="1"/>
    <row r="29" spans="4:31" ht="24" customHeight="1">
      <c r="D29" s="191" t="s">
        <v>26</v>
      </c>
      <c r="E29" s="191"/>
      <c r="F29" s="191"/>
      <c r="G29" s="191"/>
      <c r="H29" s="191"/>
      <c r="I29" s="192" t="s">
        <v>27</v>
      </c>
      <c r="J29" s="192"/>
      <c r="K29" s="192"/>
      <c r="L29" s="192"/>
      <c r="M29" s="192"/>
      <c r="N29" s="192"/>
      <c r="O29" s="192"/>
      <c r="P29" s="192" t="s">
        <v>28</v>
      </c>
      <c r="Q29" s="192"/>
      <c r="R29" s="192"/>
      <c r="S29" s="192"/>
      <c r="T29" s="192"/>
      <c r="U29" s="192"/>
      <c r="V29" s="192"/>
      <c r="W29" s="192" t="s">
        <v>29</v>
      </c>
      <c r="X29" s="192"/>
      <c r="Y29" s="192"/>
      <c r="Z29" s="192"/>
      <c r="AA29" s="192"/>
      <c r="AB29" s="192"/>
      <c r="AC29" s="192"/>
      <c r="AD29" s="192"/>
      <c r="AE29" s="192"/>
    </row>
    <row r="30" spans="4:31" ht="30.75" customHeight="1">
      <c r="D30" s="185">
        <f>VLOOKUP(AI2,'入力シート'!B13:AU27,3)</f>
        <v>0</v>
      </c>
      <c r="E30" s="186"/>
      <c r="F30" s="186"/>
      <c r="G30" s="186"/>
      <c r="H30" s="187"/>
      <c r="I30" s="185">
        <f>VLOOKUP(AI2,'入力シート'!B13:AU27,4)</f>
        <v>0</v>
      </c>
      <c r="J30" s="186"/>
      <c r="K30" s="186"/>
      <c r="L30" s="186"/>
      <c r="M30" s="186"/>
      <c r="N30" s="186"/>
      <c r="O30" s="187"/>
      <c r="P30" s="51">
        <v>4</v>
      </c>
      <c r="Q30" s="51">
        <v>1</v>
      </c>
      <c r="R30" s="51">
        <v>4</v>
      </c>
      <c r="S30" s="51">
        <v>6</v>
      </c>
      <c r="T30" s="51">
        <v>4</v>
      </c>
      <c r="U30" s="51">
        <v>5</v>
      </c>
      <c r="V30" s="51">
        <v>4</v>
      </c>
      <c r="W30" s="193">
        <f>VLOOKUP(AI2,'入力シート'!B13:AU27,6)</f>
        <v>0</v>
      </c>
      <c r="X30" s="194"/>
      <c r="Y30" s="194"/>
      <c r="Z30" s="194"/>
      <c r="AA30" s="194"/>
      <c r="AB30" s="194"/>
      <c r="AC30" s="194"/>
      <c r="AD30" s="195" t="s">
        <v>47</v>
      </c>
      <c r="AE30" s="196"/>
    </row>
    <row r="31" spans="4:12" ht="5.25" customHeight="1">
      <c r="D31" s="45"/>
      <c r="E31" s="45"/>
      <c r="F31" s="45"/>
      <c r="G31" s="45"/>
      <c r="H31" s="39"/>
      <c r="I31" s="39"/>
      <c r="J31" s="39"/>
      <c r="K31" s="39"/>
      <c r="L31" s="39"/>
    </row>
    <row r="32" spans="4:10" ht="19.5" customHeight="1">
      <c r="D32" s="13" t="s">
        <v>115</v>
      </c>
      <c r="G32" s="52"/>
      <c r="H32" s="189" t="s">
        <v>31</v>
      </c>
      <c r="I32" s="189"/>
      <c r="J32" s="35" t="s">
        <v>32</v>
      </c>
    </row>
    <row r="33" spans="4:31" ht="13.5">
      <c r="D33" s="97" t="s">
        <v>116</v>
      </c>
      <c r="E33" s="190"/>
      <c r="F33" s="190"/>
      <c r="G33" s="190"/>
      <c r="H33" s="190"/>
      <c r="I33" s="190"/>
      <c r="J33" s="179" t="s">
        <v>34</v>
      </c>
      <c r="K33" s="179"/>
      <c r="L33" s="179" t="s">
        <v>35</v>
      </c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 t="s">
        <v>36</v>
      </c>
      <c r="Y33" s="179"/>
      <c r="Z33" s="179"/>
      <c r="AA33" s="179"/>
      <c r="AB33" s="179"/>
      <c r="AC33" s="179"/>
      <c r="AD33" s="179"/>
      <c r="AE33" s="179"/>
    </row>
    <row r="34" spans="4:31" ht="13.5">
      <c r="D34" s="190" t="s">
        <v>37</v>
      </c>
      <c r="E34" s="190"/>
      <c r="F34" s="190"/>
      <c r="G34" s="190"/>
      <c r="H34" s="190"/>
      <c r="I34" s="190"/>
      <c r="J34" s="179"/>
      <c r="K34" s="179"/>
      <c r="L34" s="179" t="s">
        <v>38</v>
      </c>
      <c r="M34" s="179"/>
      <c r="N34" s="179"/>
      <c r="O34" s="179" t="s">
        <v>39</v>
      </c>
      <c r="P34" s="179"/>
      <c r="Q34" s="179"/>
      <c r="R34" s="179" t="s">
        <v>40</v>
      </c>
      <c r="S34" s="179"/>
      <c r="T34" s="179"/>
      <c r="U34" s="179" t="s">
        <v>39</v>
      </c>
      <c r="V34" s="179"/>
      <c r="W34" s="179"/>
      <c r="X34" s="179" t="s">
        <v>41</v>
      </c>
      <c r="Y34" s="179"/>
      <c r="Z34" s="179"/>
      <c r="AA34" s="179"/>
      <c r="AB34" s="179"/>
      <c r="AC34" s="179"/>
      <c r="AD34" s="179"/>
      <c r="AE34" s="179"/>
    </row>
    <row r="35" spans="4:31" ht="27" customHeight="1">
      <c r="D35" s="180"/>
      <c r="E35" s="181"/>
      <c r="F35" s="182"/>
      <c r="G35" s="182"/>
      <c r="H35" s="182"/>
      <c r="I35" s="182"/>
      <c r="J35" s="162"/>
      <c r="K35" s="164"/>
      <c r="L35" s="162"/>
      <c r="M35" s="163"/>
      <c r="N35" s="164"/>
      <c r="O35" s="162"/>
      <c r="P35" s="163"/>
      <c r="Q35" s="164"/>
      <c r="R35" s="162"/>
      <c r="S35" s="163"/>
      <c r="T35" s="164"/>
      <c r="U35" s="162"/>
      <c r="V35" s="163"/>
      <c r="W35" s="164"/>
      <c r="X35" s="165"/>
      <c r="Y35" s="166"/>
      <c r="Z35" s="166"/>
      <c r="AA35" s="166"/>
      <c r="AB35" s="166"/>
      <c r="AC35" s="166"/>
      <c r="AD35" s="166"/>
      <c r="AE35" s="167"/>
    </row>
    <row r="36" spans="4:31" ht="27" customHeight="1">
      <c r="D36" s="168"/>
      <c r="E36" s="169"/>
      <c r="F36" s="169"/>
      <c r="G36" s="169"/>
      <c r="H36" s="169"/>
      <c r="I36" s="170"/>
      <c r="J36" s="183"/>
      <c r="K36" s="184"/>
      <c r="L36" s="188"/>
      <c r="M36" s="174"/>
      <c r="N36" s="175"/>
      <c r="O36" s="171"/>
      <c r="P36" s="172"/>
      <c r="Q36" s="173"/>
      <c r="R36" s="171"/>
      <c r="S36" s="172"/>
      <c r="T36" s="173"/>
      <c r="U36" s="171"/>
      <c r="V36" s="174"/>
      <c r="W36" s="175"/>
      <c r="X36" s="176"/>
      <c r="Y36" s="177"/>
      <c r="Z36" s="177"/>
      <c r="AA36" s="177"/>
      <c r="AB36" s="177"/>
      <c r="AC36" s="177"/>
      <c r="AD36" s="177"/>
      <c r="AE36" s="178"/>
    </row>
    <row r="38" ht="13.5">
      <c r="D38" s="36" t="s">
        <v>42</v>
      </c>
    </row>
    <row r="39" spans="4:31" ht="13.5">
      <c r="D39" s="53">
        <f>IF(VLOOKUP(AI2,'入力シート'!B13:AU27,22)="","","・")</f>
      </c>
      <c r="E39" s="158">
        <f>VLOOKUP(AI2,'入力シート'!B13:AU27,22)</f>
        <v>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54"/>
    </row>
    <row r="40" spans="4:31" ht="13.5">
      <c r="D40" s="55">
        <f>IF(VLOOKUP(AI2,'入力シート'!B13:AU27,23)="","","・")</f>
      </c>
      <c r="E40" s="159">
        <f>VLOOKUP(AI2,'入力シート'!B13:AU27,23)</f>
        <v>0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56"/>
    </row>
    <row r="41" spans="3:31" ht="13.5">
      <c r="C41" s="64"/>
      <c r="D41" s="65">
        <f>IF(VLOOKUP(AI2,'入力シート'!B13:AU27,24)="","","・")</f>
      </c>
      <c r="E41" s="160">
        <f>VLOOKUP(AI2,'入力シート'!B13:AU27,24)</f>
        <v>0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56"/>
    </row>
    <row r="42" spans="3:31" ht="13.5">
      <c r="C42" s="64"/>
      <c r="D42" s="65">
        <f>IF(VLOOKUP(AI2,'入力シート'!B13:AU27,25)="","","・")</f>
      </c>
      <c r="E42" s="160">
        <f>VLOOKUP(AI2,'入力シート'!B13:AU27,25)</f>
        <v>0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56"/>
    </row>
    <row r="43" spans="4:31" ht="13.5">
      <c r="D43" s="57">
        <f>IF(VLOOKUP(AI2,'入力シート'!B13:AU27,26)="","","・")</f>
      </c>
      <c r="E43" s="161">
        <f>VLOOKUP(AI2,'入力シート'!B13:AU27,26)</f>
        <v>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58"/>
    </row>
  </sheetData>
  <sheetProtection/>
  <mergeCells count="59">
    <mergeCell ref="AH2:AH4"/>
    <mergeCell ref="AI2:AI4"/>
    <mergeCell ref="Z2:AE2"/>
    <mergeCell ref="W6:X6"/>
    <mergeCell ref="Y6:AD6"/>
    <mergeCell ref="Z1:AE1"/>
    <mergeCell ref="V9:Y9"/>
    <mergeCell ref="C10:H10"/>
    <mergeCell ref="I10:M10"/>
    <mergeCell ref="V10:Y10"/>
    <mergeCell ref="Z10:AD10"/>
    <mergeCell ref="G21:S21"/>
    <mergeCell ref="U21:AE21"/>
    <mergeCell ref="W30:AC30"/>
    <mergeCell ref="AD30:AE30"/>
    <mergeCell ref="G22:S22"/>
    <mergeCell ref="U22:AE22"/>
    <mergeCell ref="G23:S23"/>
    <mergeCell ref="U23:AE23"/>
    <mergeCell ref="G24:S24"/>
    <mergeCell ref="U24:AE24"/>
    <mergeCell ref="D33:I33"/>
    <mergeCell ref="J33:K34"/>
    <mergeCell ref="L33:W33"/>
    <mergeCell ref="X33:AE33"/>
    <mergeCell ref="D34:I34"/>
    <mergeCell ref="AA27:AD27"/>
    <mergeCell ref="D29:H29"/>
    <mergeCell ref="I29:O29"/>
    <mergeCell ref="P29:V29"/>
    <mergeCell ref="W29:AE29"/>
    <mergeCell ref="D35:E35"/>
    <mergeCell ref="F35:G35"/>
    <mergeCell ref="H35:I35"/>
    <mergeCell ref="J35:K36"/>
    <mergeCell ref="L35:N35"/>
    <mergeCell ref="D30:H30"/>
    <mergeCell ref="I30:O30"/>
    <mergeCell ref="L36:N36"/>
    <mergeCell ref="O36:Q36"/>
    <mergeCell ref="H32:I32"/>
    <mergeCell ref="R36:T36"/>
    <mergeCell ref="U36:W36"/>
    <mergeCell ref="X36:AE36"/>
    <mergeCell ref="L34:N34"/>
    <mergeCell ref="O34:Q34"/>
    <mergeCell ref="R34:T34"/>
    <mergeCell ref="U34:W34"/>
    <mergeCell ref="X34:AE34"/>
    <mergeCell ref="E39:AD39"/>
    <mergeCell ref="E40:AD40"/>
    <mergeCell ref="E41:AD41"/>
    <mergeCell ref="E42:AD42"/>
    <mergeCell ref="E43:AD43"/>
    <mergeCell ref="O35:Q35"/>
    <mergeCell ref="R35:T35"/>
    <mergeCell ref="U35:W35"/>
    <mergeCell ref="X35:AE35"/>
    <mergeCell ref="D36:I36"/>
  </mergeCells>
  <printOptions/>
  <pageMargins left="0.4724409448818898" right="0.3937007874015748" top="0.3937007874015748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藤川卓</dc:creator>
  <cp:keywords/>
  <dc:description/>
  <cp:lastModifiedBy>菊池北中事務職員1</cp:lastModifiedBy>
  <cp:lastPrinted>2023-03-20T08:41:58Z</cp:lastPrinted>
  <dcterms:created xsi:type="dcterms:W3CDTF">2010-02-05T06:35:42Z</dcterms:created>
  <dcterms:modified xsi:type="dcterms:W3CDTF">2023-08-01T07:50:22Z</dcterms:modified>
  <cp:category/>
  <cp:version/>
  <cp:contentType/>
  <cp:contentStatus/>
</cp:coreProperties>
</file>