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体力向上ソフト\"/>
    </mc:Choice>
  </mc:AlternateContent>
  <xr:revisionPtr revIDLastSave="0" documentId="13_ncr:1_{35DF9155-65B7-4414-B070-2C1D42F9A3D6}" xr6:coauthVersionLast="47" xr6:coauthVersionMax="47" xr10:uidLastSave="{00000000-0000-0000-0000-000000000000}"/>
  <bookViews>
    <workbookView xWindow="1170" yWindow="975" windowWidth="24795" windowHeight="15225" xr2:uid="{00000000-000D-0000-FFFF-FFFF00000000}"/>
  </bookViews>
  <sheets>
    <sheet name="記録" sheetId="1" r:id="rId1"/>
    <sheet name="得点基準表" sheetId="5" r:id="rId2"/>
    <sheet name="熊本県基準値" sheetId="3" r:id="rId3"/>
    <sheet name="評価" sheetId="4" state="hidden" r:id="rId4"/>
  </sheets>
  <externalReferences>
    <externalReference r:id="rId5"/>
  </externalReferences>
  <definedNames>
    <definedName name="_xlnm.Print_Area" localSheetId="0">記録!$A$1:$R$57</definedName>
    <definedName name="データ">#REF!</definedName>
    <definedName name="学年">記録!$S$5:$S$10</definedName>
    <definedName name="校種">[1]使用方法!$R$9</definedName>
    <definedName name="女５０ｍ走">評価!$L$14:$M$24</definedName>
    <definedName name="女ｼｬﾄﾙﾗﾝ">評価!$J$14:$K$24</definedName>
    <definedName name="女ﾎﾞｰﾙ投">評価!$P$14:$Q$24</definedName>
    <definedName name="女握力">評価!$B$14:$C$24</definedName>
    <definedName name="女子平均">熊本県基準値!$A$13:$S$18</definedName>
    <definedName name="女上体起こし">評価!$D$14:$E$24</definedName>
    <definedName name="女長座体前屈">評価!$F$14:$G$24</definedName>
    <definedName name="女反復横とび">評価!$H$14:$I$24</definedName>
    <definedName name="女立ち幅とび">評価!$N$14:$O$24</definedName>
    <definedName name="性別">記録!$S$3:$S$4</definedName>
    <definedName name="段階">評価!#REF!</definedName>
    <definedName name="男５０ｍ走">評価!$L$2:$M$12</definedName>
    <definedName name="男ｼｬﾄﾙﾗﾝ">評価!$J$2:$K$12</definedName>
    <definedName name="男ﾎﾞｰﾙ投">評価!$P$2:$Q$12</definedName>
    <definedName name="男握力">評価!$B$2:$C$12</definedName>
    <definedName name="男子平均">熊本県基準値!$A$6:$S$11</definedName>
    <definedName name="男上体起こし">評価!$D$2:$E$12</definedName>
    <definedName name="男長座体前屈">評価!$F$2:$G$12</definedName>
    <definedName name="男反復横とび">評価!$H$2:$I$12</definedName>
    <definedName name="男立ち幅とび">評価!$N$2:$O$12</definedName>
    <definedName name="得点評価">評価!$S$2:$Y$23</definedName>
    <definedName name="入力データ">記録!#REF!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G6" i="1"/>
  <c r="H6" i="1"/>
  <c r="I6" i="1"/>
  <c r="K6" i="1"/>
  <c r="L6" i="1"/>
  <c r="M6" i="1"/>
  <c r="O6" i="1"/>
  <c r="P6" i="1"/>
  <c r="Q6" i="1"/>
  <c r="G8" i="1"/>
  <c r="H8" i="1"/>
  <c r="I8" i="1"/>
  <c r="K8" i="1"/>
  <c r="L8" i="1"/>
  <c r="M8" i="1"/>
  <c r="O8" i="1"/>
  <c r="P8" i="1"/>
  <c r="Q8" i="1"/>
  <c r="T11" i="1"/>
  <c r="C8" i="1" s="1"/>
  <c r="G36" i="1" s="1"/>
  <c r="U11" i="1"/>
  <c r="D8" i="1"/>
  <c r="G38" i="1" s="1"/>
  <c r="V11" i="1"/>
  <c r="E8" i="1" s="1"/>
  <c r="G39" i="1" s="1"/>
  <c r="T14" i="1"/>
  <c r="U14" i="1"/>
  <c r="V14" i="1"/>
  <c r="W14" i="1"/>
  <c r="X14" i="1"/>
  <c r="Y14" i="1"/>
  <c r="Z14" i="1"/>
  <c r="T43" i="1" s="1"/>
  <c r="T51" i="1" s="1"/>
  <c r="AA14" i="1"/>
  <c r="U43" i="1"/>
  <c r="AB14" i="1"/>
  <c r="V43" i="1" s="1"/>
  <c r="V51" i="1" s="1"/>
  <c r="T15" i="1"/>
  <c r="U15" i="1"/>
  <c r="V15" i="1"/>
  <c r="W15" i="1"/>
  <c r="X15" i="1"/>
  <c r="Y15" i="1"/>
  <c r="Z15" i="1"/>
  <c r="T44" i="1" s="1"/>
  <c r="AA15" i="1"/>
  <c r="U44" i="1"/>
  <c r="AB15" i="1"/>
  <c r="V44" i="1"/>
  <c r="T16" i="1"/>
  <c r="U16" i="1"/>
  <c r="V16" i="1"/>
  <c r="W16" i="1"/>
  <c r="X16" i="1"/>
  <c r="Y16" i="1"/>
  <c r="Z16" i="1"/>
  <c r="T45" i="1"/>
  <c r="AA16" i="1"/>
  <c r="U45" i="1" s="1"/>
  <c r="AB16" i="1"/>
  <c r="V45" i="1"/>
  <c r="T17" i="1"/>
  <c r="U17" i="1"/>
  <c r="V17" i="1"/>
  <c r="W17" i="1"/>
  <c r="X17" i="1"/>
  <c r="Y17" i="1"/>
  <c r="Z17" i="1"/>
  <c r="T46" i="1"/>
  <c r="AA17" i="1"/>
  <c r="U46" i="1" s="1"/>
  <c r="AB17" i="1"/>
  <c r="V46" i="1"/>
  <c r="T18" i="1"/>
  <c r="U18" i="1"/>
  <c r="V18" i="1"/>
  <c r="W18" i="1"/>
  <c r="X18" i="1"/>
  <c r="Y18" i="1"/>
  <c r="Z18" i="1"/>
  <c r="T47" i="1"/>
  <c r="AA18" i="1"/>
  <c r="U47" i="1" s="1"/>
  <c r="AB18" i="1"/>
  <c r="V47" i="1"/>
  <c r="T19" i="1"/>
  <c r="U19" i="1"/>
  <c r="V19" i="1"/>
  <c r="W19" i="1"/>
  <c r="X19" i="1"/>
  <c r="Y19" i="1"/>
  <c r="Z19" i="1"/>
  <c r="T48" i="1"/>
  <c r="AA19" i="1"/>
  <c r="U48" i="1" s="1"/>
  <c r="AB19" i="1"/>
  <c r="V48" i="1"/>
  <c r="T20" i="1"/>
  <c r="U20" i="1"/>
  <c r="V20" i="1"/>
  <c r="W20" i="1"/>
  <c r="X20" i="1"/>
  <c r="Y20" i="1"/>
  <c r="Z20" i="1"/>
  <c r="T49" i="1"/>
  <c r="AA20" i="1"/>
  <c r="U49" i="1" s="1"/>
  <c r="AB20" i="1"/>
  <c r="V49" i="1"/>
  <c r="C21" i="1"/>
  <c r="D21" i="1"/>
  <c r="E21" i="1"/>
  <c r="G21" i="1"/>
  <c r="H21" i="1"/>
  <c r="I21" i="1"/>
  <c r="K21" i="1"/>
  <c r="L21" i="1"/>
  <c r="M21" i="1"/>
  <c r="O21" i="1"/>
  <c r="P21" i="1"/>
  <c r="Q21" i="1"/>
  <c r="T21" i="1"/>
  <c r="U21" i="1"/>
  <c r="V21" i="1"/>
  <c r="W21" i="1"/>
  <c r="X21" i="1"/>
  <c r="Y21" i="1"/>
  <c r="Z21" i="1"/>
  <c r="T50" i="1"/>
  <c r="AA21" i="1"/>
  <c r="U50" i="1" s="1"/>
  <c r="AB21" i="1"/>
  <c r="V50" i="1"/>
  <c r="T22" i="1"/>
  <c r="U22" i="1"/>
  <c r="V22" i="1"/>
  <c r="C23" i="1"/>
  <c r="D23" i="1"/>
  <c r="E23" i="1"/>
  <c r="G23" i="1"/>
  <c r="H23" i="1"/>
  <c r="I23" i="1"/>
  <c r="K23" i="1"/>
  <c r="L23" i="1"/>
  <c r="M23" i="1"/>
  <c r="O23" i="1"/>
  <c r="P23" i="1"/>
  <c r="Q23" i="1"/>
  <c r="T23" i="1"/>
  <c r="U23" i="1"/>
  <c r="V23" i="1"/>
  <c r="C36" i="1"/>
  <c r="D36" i="1"/>
  <c r="E36" i="1"/>
  <c r="F36" i="1"/>
  <c r="F38" i="1"/>
  <c r="F39" i="1"/>
  <c r="C45" i="1"/>
  <c r="D45" i="1"/>
  <c r="E45" i="1"/>
  <c r="Z7" i="4" l="1"/>
  <c r="Z3" i="4"/>
  <c r="H38" i="1"/>
  <c r="I38" i="1"/>
  <c r="U51" i="1"/>
  <c r="Z9" i="4"/>
  <c r="Z5" i="4"/>
  <c r="I36" i="1"/>
  <c r="H36" i="1"/>
  <c r="H39" i="1"/>
  <c r="I39" i="1"/>
  <c r="Z8" i="4" l="1"/>
  <c r="Z4" i="4"/>
</calcChain>
</file>

<file path=xl/sharedStrings.xml><?xml version="1.0" encoding="utf-8"?>
<sst xmlns="http://schemas.openxmlformats.org/spreadsheetml/2006/main" count="546" uniqueCount="295">
  <si>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</si>
  <si>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</si>
  <si>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反復横とび</t>
    <rPh sb="0" eb="2">
      <t>ハンプク</t>
    </rPh>
    <rPh sb="2" eb="3">
      <t>ヨコ</t>
    </rPh>
    <phoneticPr fontId="3"/>
  </si>
  <si>
    <t>５０ｍ走</t>
    <rPh sb="3" eb="4">
      <t>ソウ</t>
    </rPh>
    <phoneticPr fontId="3"/>
  </si>
  <si>
    <t>立ち幅とび</t>
    <rPh sb="0" eb="1">
      <t>タ</t>
    </rPh>
    <rPh sb="2" eb="3">
      <t>ハバ</t>
    </rPh>
    <phoneticPr fontId="3"/>
  </si>
  <si>
    <t>ｼｬﾄﾙﾗﾝ</t>
  </si>
  <si>
    <t>（ｃｍ）</t>
  </si>
  <si>
    <t>（回）</t>
    <rPh sb="1" eb="2">
      <t>カイ</t>
    </rPh>
    <phoneticPr fontId="3"/>
  </si>
  <si>
    <t>長座体前屈</t>
    <rPh sb="0" eb="2">
      <t>チョウザ</t>
    </rPh>
    <rPh sb="2" eb="3">
      <t>タイ</t>
    </rPh>
    <rPh sb="3" eb="5">
      <t>ゼンクツ</t>
    </rPh>
    <phoneticPr fontId="3"/>
  </si>
  <si>
    <t>（握力）</t>
    <rPh sb="1" eb="3">
      <t>アクリョク</t>
    </rPh>
    <phoneticPr fontId="3"/>
  </si>
  <si>
    <t>（上体おこし）</t>
    <rPh sb="1" eb="3">
      <t>ジョウタイ</t>
    </rPh>
    <phoneticPr fontId="3"/>
  </si>
  <si>
    <t>（長座体前屈）</t>
    <rPh sb="1" eb="6">
      <t>チョウ</t>
    </rPh>
    <phoneticPr fontId="3"/>
  </si>
  <si>
    <t>（反復横とび）</t>
    <rPh sb="1" eb="3">
      <t>ハンプク</t>
    </rPh>
    <rPh sb="3" eb="4">
      <t>ヨコ</t>
    </rPh>
    <phoneticPr fontId="3"/>
  </si>
  <si>
    <t>（シャトルラン）</t>
  </si>
  <si>
    <t>（５０ｍ走）</t>
    <rPh sb="4" eb="5">
      <t>ソウ</t>
    </rPh>
    <phoneticPr fontId="3"/>
  </si>
  <si>
    <t>（立幅とび）</t>
    <rPh sb="1" eb="2">
      <t>タ</t>
    </rPh>
    <rPh sb="2" eb="6">
      <t>ハバトビ</t>
    </rPh>
    <phoneticPr fontId="3"/>
  </si>
  <si>
    <t>（ボール投げ）</t>
    <rPh sb="4" eb="5">
      <t>ナ</t>
    </rPh>
    <phoneticPr fontId="3"/>
  </si>
  <si>
    <t>男子</t>
    <rPh sb="0" eb="2">
      <t>ダンシ</t>
    </rPh>
    <phoneticPr fontId="3"/>
  </si>
  <si>
    <t>平均</t>
    <rPh sb="0" eb="2">
      <t>ヘイキン</t>
    </rPh>
    <phoneticPr fontId="3"/>
  </si>
  <si>
    <t>標準偏差</t>
    <rPh sb="0" eb="2">
      <t>ヒョウジュン</t>
    </rPh>
    <rPh sb="2" eb="4">
      <t>ヘンサ</t>
    </rPh>
    <phoneticPr fontId="3"/>
  </si>
  <si>
    <t>女子</t>
    <rPh sb="0" eb="2">
      <t>ジョシ</t>
    </rPh>
    <phoneticPr fontId="3"/>
  </si>
  <si>
    <t xml:space="preserve">男 </t>
    <rPh sb="0" eb="1">
      <t>ダン</t>
    </rPh>
    <phoneticPr fontId="3"/>
  </si>
  <si>
    <t xml:space="preserve">子 </t>
    <rPh sb="0" eb="1">
      <t>コ</t>
    </rPh>
    <phoneticPr fontId="3"/>
  </si>
  <si>
    <t xml:space="preserve">女 </t>
    <rPh sb="0" eb="1">
      <t>ジョ</t>
    </rPh>
    <phoneticPr fontId="3"/>
  </si>
  <si>
    <t>A</t>
  </si>
  <si>
    <t>B</t>
  </si>
  <si>
    <t>C</t>
  </si>
  <si>
    <t>D</t>
  </si>
  <si>
    <t>E</t>
  </si>
  <si>
    <t>ﾎﾞｰﾙ投</t>
    <rPh sb="4" eb="5">
      <t>ナ</t>
    </rPh>
    <phoneticPr fontId="3"/>
  </si>
  <si>
    <t>上体起こし</t>
  </si>
  <si>
    <t>長座体前屈</t>
  </si>
  <si>
    <t>反復横とび</t>
  </si>
  <si>
    <t>立ち幅とび</t>
  </si>
  <si>
    <t>（身長）</t>
    <rPh sb="1" eb="3">
      <t>シンチョウ</t>
    </rPh>
    <phoneticPr fontId="3"/>
  </si>
  <si>
    <t>（体重）</t>
    <rPh sb="1" eb="3">
      <t>タイジュウ</t>
    </rPh>
    <phoneticPr fontId="3"/>
  </si>
  <si>
    <t>学年</t>
    <rPh sb="0" eb="2">
      <t>ガクネン</t>
    </rPh>
    <phoneticPr fontId="3"/>
  </si>
  <si>
    <t>男　　子</t>
    <rPh sb="0" eb="1">
      <t>オトコ</t>
    </rPh>
    <rPh sb="3" eb="4">
      <t>コ</t>
    </rPh>
    <phoneticPr fontId="3"/>
  </si>
  <si>
    <t>得点</t>
  </si>
  <si>
    <t>握　力</t>
  </si>
  <si>
    <t>50m走</t>
  </si>
  <si>
    <t>23～25</t>
  </si>
  <si>
    <t>35～39</t>
  </si>
  <si>
    <t>20～22</t>
  </si>
  <si>
    <t>38～42</t>
  </si>
  <si>
    <t>30～34</t>
  </si>
  <si>
    <t>17～19</t>
  </si>
  <si>
    <t>18～19</t>
  </si>
  <si>
    <t>14～16</t>
  </si>
  <si>
    <t>15～17</t>
  </si>
  <si>
    <t>27～29</t>
  </si>
  <si>
    <t>8～9</t>
  </si>
  <si>
    <t>7回以下</t>
  </si>
  <si>
    <t>女　　子</t>
    <rPh sb="0" eb="1">
      <t>ジョ</t>
    </rPh>
    <phoneticPr fontId="3"/>
  </si>
  <si>
    <t>22～24</t>
  </si>
  <si>
    <t>43～46</t>
  </si>
  <si>
    <t>54～63</t>
  </si>
  <si>
    <t>19～21</t>
  </si>
  <si>
    <t>44～53</t>
  </si>
  <si>
    <t>16～18</t>
  </si>
  <si>
    <t>16～17</t>
  </si>
  <si>
    <t>37～40</t>
  </si>
  <si>
    <t>35～43</t>
  </si>
  <si>
    <t>13～15</t>
  </si>
  <si>
    <t>14～15</t>
  </si>
  <si>
    <t>32～35</t>
  </si>
  <si>
    <t>11～12</t>
  </si>
  <si>
    <t>12～13</t>
  </si>
  <si>
    <t>8～10</t>
  </si>
  <si>
    <t>25～27</t>
  </si>
  <si>
    <t>総合得点評価基準表</t>
    <rPh sb="0" eb="2">
      <t>ソウゴウ</t>
    </rPh>
    <rPh sb="2" eb="4">
      <t>トクテン</t>
    </rPh>
    <rPh sb="4" eb="6">
      <t>ヒョウカ</t>
    </rPh>
    <rPh sb="6" eb="8">
      <t>キジュン</t>
    </rPh>
    <rPh sb="8" eb="9">
      <t>ヒョウ</t>
    </rPh>
    <phoneticPr fontId="3"/>
  </si>
  <si>
    <t>段階</t>
  </si>
  <si>
    <t>65以上</t>
  </si>
  <si>
    <t>33～38</t>
  </si>
  <si>
    <t>21以下</t>
  </si>
  <si>
    <t>26以下</t>
  </si>
  <si>
    <t>性別</t>
    <rPh sb="0" eb="2">
      <t>セイベツ</t>
    </rPh>
    <phoneticPr fontId="3"/>
  </si>
  <si>
    <t>氏　　　　名</t>
    <rPh sb="0" eb="1">
      <t>シ</t>
    </rPh>
    <rPh sb="5" eb="6">
      <t>メイ</t>
    </rPh>
    <phoneticPr fontId="3"/>
  </si>
  <si>
    <t>得点</t>
    <rPh sb="0" eb="2">
      <t>トクテン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</si>
  <si>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</si>
  <si>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 xml:space="preserve"> 記　録</t>
    <rPh sb="1" eb="2">
      <t>キ</t>
    </rPh>
    <rPh sb="3" eb="4">
      <t>ロク</t>
    </rPh>
    <phoneticPr fontId="3"/>
  </si>
  <si>
    <t>種目別得点表</t>
    <rPh sb="0" eb="3">
      <t>シュモクベツ</t>
    </rPh>
    <rPh sb="3" eb="5">
      <t>トクテン</t>
    </rPh>
    <rPh sb="5" eb="6">
      <t>ヒョウ</t>
    </rPh>
    <phoneticPr fontId="3"/>
  </si>
  <si>
    <t>シャトルラン</t>
  </si>
  <si>
    <t>ソフトボール投げ</t>
    <rPh sb="6" eb="7">
      <t>ナ</t>
    </rPh>
    <phoneticPr fontId="3"/>
  </si>
  <si>
    <t>26kg以上</t>
  </si>
  <si>
    <t>26回以上</t>
  </si>
  <si>
    <t>49cm以上</t>
  </si>
  <si>
    <t>50点以上</t>
  </si>
  <si>
    <t>80回以上</t>
  </si>
  <si>
    <t>8.0秒以下</t>
  </si>
  <si>
    <t>192cm以上</t>
  </si>
  <si>
    <t>40m以上</t>
  </si>
  <si>
    <t>43～48</t>
  </si>
  <si>
    <t>46～49</t>
  </si>
  <si>
    <t>69～79</t>
  </si>
  <si>
    <t>8.1～8.4</t>
  </si>
  <si>
    <t>180～191</t>
  </si>
  <si>
    <t>42～45</t>
  </si>
  <si>
    <t>57～68</t>
  </si>
  <si>
    <t>8.5～8.8</t>
  </si>
  <si>
    <t>168～179</t>
  </si>
  <si>
    <t>34～37</t>
  </si>
  <si>
    <t>38～41</t>
  </si>
  <si>
    <t>45～56</t>
  </si>
  <si>
    <t>8.9～9.3</t>
  </si>
  <si>
    <t>156～167</t>
  </si>
  <si>
    <t>24～29</t>
  </si>
  <si>
    <t>30～33</t>
  </si>
  <si>
    <t>33～44</t>
  </si>
  <si>
    <t>9.4～9.9</t>
  </si>
  <si>
    <t>143～155</t>
  </si>
  <si>
    <t>18～23</t>
  </si>
  <si>
    <t>11～13</t>
  </si>
  <si>
    <t>12～14</t>
  </si>
  <si>
    <t>23～32</t>
  </si>
  <si>
    <t>10.0～10.6</t>
  </si>
  <si>
    <t>130～142</t>
  </si>
  <si>
    <t>13～17</t>
  </si>
  <si>
    <t>9～10</t>
  </si>
  <si>
    <t>9～11</t>
  </si>
  <si>
    <t>23～26</t>
  </si>
  <si>
    <t>26～29</t>
  </si>
  <si>
    <t>15～22</t>
  </si>
  <si>
    <t>10.7～11.4</t>
  </si>
  <si>
    <t>117～129</t>
  </si>
  <si>
    <t>10～12</t>
  </si>
  <si>
    <t>7～8</t>
  </si>
  <si>
    <t>6～8</t>
  </si>
  <si>
    <t>19～22</t>
  </si>
  <si>
    <t>22～25</t>
  </si>
  <si>
    <t>10～14</t>
  </si>
  <si>
    <t>11.5～12.2</t>
  </si>
  <si>
    <t>105～116</t>
  </si>
  <si>
    <t>7～9</t>
  </si>
  <si>
    <t>5～6</t>
  </si>
  <si>
    <t>3～5</t>
  </si>
  <si>
    <t>15～18</t>
  </si>
  <si>
    <t>18～21</t>
  </si>
  <si>
    <t>12.3～13.0</t>
  </si>
  <si>
    <t>93～104</t>
  </si>
  <si>
    <t>4kg以下</t>
  </si>
  <si>
    <t>2回以下</t>
  </si>
  <si>
    <t>14cm以下</t>
  </si>
  <si>
    <t>17点以下</t>
  </si>
  <si>
    <t>13.1秒以上</t>
  </si>
  <si>
    <t>92cm以下</t>
  </si>
  <si>
    <t>4m以下</t>
  </si>
  <si>
    <t>シャトルラン</t>
  </si>
  <si>
    <t>25kg以上</t>
  </si>
  <si>
    <t>23回以上</t>
  </si>
  <si>
    <t>52cm以上</t>
  </si>
  <si>
    <t>47点以上</t>
  </si>
  <si>
    <t>64回以上</t>
  </si>
  <si>
    <t>8.3秒以下</t>
  </si>
  <si>
    <t>181cm以上</t>
  </si>
  <si>
    <t>25m以上</t>
  </si>
  <si>
    <t>46～51</t>
  </si>
  <si>
    <t>8.4～8.7</t>
  </si>
  <si>
    <t>170～180</t>
  </si>
  <si>
    <t>21～24</t>
  </si>
  <si>
    <t>41～45</t>
  </si>
  <si>
    <t>40～42</t>
  </si>
  <si>
    <t>8.8～9.1</t>
  </si>
  <si>
    <t>160～169</t>
  </si>
  <si>
    <t>17～20</t>
  </si>
  <si>
    <t>36～39</t>
  </si>
  <si>
    <t>9.2～9.6</t>
  </si>
  <si>
    <t>147～159</t>
  </si>
  <si>
    <t>33～36</t>
  </si>
  <si>
    <t>26～34</t>
  </si>
  <si>
    <t>9.7～10.2</t>
  </si>
  <si>
    <t>134～146</t>
  </si>
  <si>
    <t>29～32</t>
  </si>
  <si>
    <t>28～31</t>
  </si>
  <si>
    <t>19～25</t>
  </si>
  <si>
    <t>10.3～10.9</t>
  </si>
  <si>
    <t>121～133</t>
  </si>
  <si>
    <t>25～28</t>
  </si>
  <si>
    <t>14～18</t>
  </si>
  <si>
    <t>11.0～11.6</t>
  </si>
  <si>
    <t>109～120</t>
  </si>
  <si>
    <t>6～7</t>
  </si>
  <si>
    <t>10～13</t>
  </si>
  <si>
    <t>11.7～12.4</t>
  </si>
  <si>
    <t>98～108</t>
  </si>
  <si>
    <t>4～6</t>
  </si>
  <si>
    <t>18～20</t>
  </si>
  <si>
    <t>12.5～13.2</t>
  </si>
  <si>
    <t>85～97</t>
  </si>
  <si>
    <t>3kg以下</t>
  </si>
  <si>
    <t>17cm以下</t>
  </si>
  <si>
    <t>16点以下</t>
  </si>
  <si>
    <t>13.3秒以上</t>
  </si>
  <si>
    <t>84cm以下</t>
  </si>
  <si>
    <t>3m以下</t>
  </si>
  <si>
    <t>小１（6歳）</t>
    <rPh sb="0" eb="1">
      <t>ショウ</t>
    </rPh>
    <phoneticPr fontId="3"/>
  </si>
  <si>
    <t>小２（7歳）</t>
    <rPh sb="0" eb="1">
      <t>ショウ</t>
    </rPh>
    <phoneticPr fontId="3"/>
  </si>
  <si>
    <t>小３（8歳）</t>
    <rPh sb="0" eb="1">
      <t>ショウ</t>
    </rPh>
    <phoneticPr fontId="3"/>
  </si>
  <si>
    <t>小４（9歳）</t>
    <rPh sb="0" eb="1">
      <t>ショウ</t>
    </rPh>
    <phoneticPr fontId="3"/>
  </si>
  <si>
    <t>小５（10歳）</t>
    <rPh sb="0" eb="1">
      <t>ショウ</t>
    </rPh>
    <phoneticPr fontId="3"/>
  </si>
  <si>
    <t>小６（11歳）</t>
    <rPh sb="0" eb="1">
      <t>ショウ</t>
    </rPh>
    <phoneticPr fontId="3"/>
  </si>
  <si>
    <t>39以上</t>
  </si>
  <si>
    <t>47以上</t>
  </si>
  <si>
    <t>53以上</t>
  </si>
  <si>
    <t>59以上</t>
  </si>
  <si>
    <t>71以上</t>
  </si>
  <si>
    <t>41～46</t>
  </si>
  <si>
    <t>46～52</t>
  </si>
  <si>
    <t>52～58</t>
  </si>
  <si>
    <t>58～64</t>
  </si>
  <si>
    <t>63～70</t>
  </si>
  <si>
    <t>27～32</t>
  </si>
  <si>
    <t>34～40</t>
  </si>
  <si>
    <t>39～45</t>
  </si>
  <si>
    <t>45～51</t>
  </si>
  <si>
    <t>50～57</t>
  </si>
  <si>
    <t>55～62</t>
  </si>
  <si>
    <t>22～26</t>
  </si>
  <si>
    <t>27～33</t>
  </si>
  <si>
    <t>32～38</t>
  </si>
  <si>
    <t>38～44</t>
  </si>
  <si>
    <t>42～49</t>
  </si>
  <si>
    <t>46～54</t>
  </si>
  <si>
    <t>31以下</t>
  </si>
  <si>
    <t>37以下</t>
  </si>
  <si>
    <t>41以下</t>
  </si>
  <si>
    <t>45以下</t>
  </si>
  <si>
    <t>右（ｋｇ）</t>
    <rPh sb="0" eb="1">
      <t>ミギ</t>
    </rPh>
    <phoneticPr fontId="3"/>
  </si>
  <si>
    <t>左（ｋｇ）</t>
    <rPh sb="0" eb="1">
      <t>ヒダリ</t>
    </rPh>
    <phoneticPr fontId="3"/>
  </si>
  <si>
    <t>２０ｍシャトルラン</t>
  </si>
  <si>
    <r>
      <t>長座体前屈</t>
    </r>
    <r>
      <rPr>
        <sz val="8"/>
        <rFont val="ＭＳ Ｐゴシック"/>
        <family val="3"/>
        <charset val="128"/>
      </rPr>
      <t>（ちょうざたいぜんくつ）</t>
    </r>
    <rPh sb="0" eb="2">
      <t>チョウザ</t>
    </rPh>
    <rPh sb="2" eb="5">
      <t>タイゼンクツ</t>
    </rPh>
    <phoneticPr fontId="3"/>
  </si>
  <si>
    <r>
      <t>反復横とび</t>
    </r>
    <r>
      <rPr>
        <sz val="8"/>
        <rFont val="ＭＳ Ｐゴシック"/>
        <family val="3"/>
        <charset val="128"/>
      </rPr>
      <t>（はんぷくよことび）</t>
    </r>
    <rPh sb="0" eb="2">
      <t>ハンプク</t>
    </rPh>
    <rPh sb="2" eb="3">
      <t>ヨコ</t>
    </rPh>
    <phoneticPr fontId="3"/>
  </si>
  <si>
    <t>（ｃｍ）</t>
  </si>
  <si>
    <t>（点）</t>
  </si>
  <si>
    <t>（ｍ）</t>
  </si>
  <si>
    <t>（秒）</t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</si>
  <si>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</si>
  <si>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</si>
  <si>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</si>
  <si>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テスト</t>
  </si>
  <si>
    <t>評価</t>
    <rPh sb="0" eb="2">
      <t>ヒョウカ</t>
    </rPh>
    <phoneticPr fontId="3"/>
  </si>
  <si>
    <t>（ｋｇ）</t>
  </si>
  <si>
    <t>身長</t>
    <rPh sb="0" eb="2">
      <t>シンチョウ</t>
    </rPh>
    <phoneticPr fontId="3"/>
  </si>
  <si>
    <t>体重</t>
    <rPh sb="0" eb="2">
      <t>タイジュウ</t>
    </rPh>
    <phoneticPr fontId="3"/>
  </si>
  <si>
    <t>Tスコア</t>
  </si>
  <si>
    <t>新体力テスト診断ソフト(小学生版)</t>
    <rPh sb="0" eb="2">
      <t>シンタイ</t>
    </rPh>
    <rPh sb="2" eb="3">
      <t>リョク</t>
    </rPh>
    <rPh sb="6" eb="8">
      <t>シンダン</t>
    </rPh>
    <rPh sb="12" eb="15">
      <t>ショウガクセイ</t>
    </rPh>
    <rPh sb="15" eb="16">
      <t>バン</t>
    </rPh>
    <phoneticPr fontId="3"/>
  </si>
  <si>
    <r>
      <t>握　力</t>
    </r>
    <r>
      <rPr>
        <sz val="9"/>
        <rFont val="ＭＳ Ｐゴシック"/>
        <family val="3"/>
        <charset val="128"/>
      </rPr>
      <t>（あくりょく）</t>
    </r>
    <rPh sb="0" eb="1">
      <t>アク</t>
    </rPh>
    <rPh sb="2" eb="3">
      <t>チカラ</t>
    </rPh>
    <phoneticPr fontId="3"/>
  </si>
  <si>
    <t>Ａ</t>
  </si>
  <si>
    <t>Ｂ</t>
  </si>
  <si>
    <t>Ｄ</t>
  </si>
  <si>
    <t>Ｅ</t>
  </si>
  <si>
    <r>
      <t>身　長</t>
    </r>
    <r>
      <rPr>
        <sz val="9"/>
        <rFont val="ＭＳ Ｐゴシック"/>
        <family val="3"/>
        <charset val="128"/>
      </rPr>
      <t>（しんちょう）</t>
    </r>
    <rPh sb="0" eb="1">
      <t>ミ</t>
    </rPh>
    <rPh sb="2" eb="3">
      <t>チョウ</t>
    </rPh>
    <phoneticPr fontId="3"/>
  </si>
  <si>
    <r>
      <t>体　重</t>
    </r>
    <r>
      <rPr>
        <sz val="9"/>
        <rFont val="ＭＳ Ｐゴシック"/>
        <family val="3"/>
        <charset val="128"/>
      </rPr>
      <t>（たいじゅう）</t>
    </r>
    <rPh sb="0" eb="1">
      <t>カラダ</t>
    </rPh>
    <rPh sb="2" eb="3">
      <t>シゲル</t>
    </rPh>
    <phoneticPr fontId="3"/>
  </si>
  <si>
    <t>よかった要素</t>
    <rPh sb="4" eb="6">
      <t>ヨウソ</t>
    </rPh>
    <phoneticPr fontId="3"/>
  </si>
  <si>
    <t>がんばる要素</t>
    <rPh sb="4" eb="6">
      <t>ヨウソ</t>
    </rPh>
    <phoneticPr fontId="3"/>
  </si>
  <si>
    <t>熊本県体力向上推進委員会</t>
    <rPh sb="0" eb="3">
      <t>クマモトケン</t>
    </rPh>
    <rPh sb="3" eb="5">
      <t>タイリョク</t>
    </rPh>
    <rPh sb="5" eb="7">
      <t>コウジョウ</t>
    </rPh>
    <rPh sb="7" eb="9">
      <t>スイシン</t>
    </rPh>
    <rPh sb="9" eb="12">
      <t>イインカイ</t>
    </rPh>
    <phoneticPr fontId="3"/>
  </si>
  <si>
    <t>体力のバランスもよく理想的です。これからも今の体力を持続できるように努力していきましょう。</t>
    <rPh sb="0" eb="1">
      <t>カラダ</t>
    </rPh>
    <rPh sb="1" eb="2">
      <t>チカラ</t>
    </rPh>
    <rPh sb="10" eb="13">
      <t>リソウテキ</t>
    </rPh>
    <rPh sb="21" eb="22">
      <t>イマ</t>
    </rPh>
    <rPh sb="23" eb="25">
      <t>タイリョク</t>
    </rPh>
    <rPh sb="26" eb="28">
      <t>ジゾク</t>
    </rPh>
    <rPh sb="34" eb="36">
      <t>ドリョク</t>
    </rPh>
    <phoneticPr fontId="3"/>
  </si>
  <si>
    <t>それぞれの体力のバランスがとれています。さらなる体力アップをめざし、目標をたて努力してください。</t>
    <rPh sb="5" eb="6">
      <t>カラダ</t>
    </rPh>
    <rPh sb="6" eb="7">
      <t>チカラ</t>
    </rPh>
    <rPh sb="24" eb="26">
      <t>タイリョク</t>
    </rPh>
    <rPh sb="34" eb="36">
      <t>モクヒョウ</t>
    </rPh>
    <rPh sb="39" eb="41">
      <t>ドリョク</t>
    </rPh>
    <phoneticPr fontId="3"/>
  </si>
  <si>
    <t>もう少しで県平均を上回る種目もあるようです。得意な種目を伸ばし全体的に高まるように努力しましょう。</t>
    <rPh sb="2" eb="3">
      <t>スコ</t>
    </rPh>
    <rPh sb="5" eb="6">
      <t>ケン</t>
    </rPh>
    <rPh sb="6" eb="8">
      <t>ヘイキン</t>
    </rPh>
    <rPh sb="9" eb="11">
      <t>ウワマワ</t>
    </rPh>
    <rPh sb="12" eb="14">
      <t>シュモク</t>
    </rPh>
    <rPh sb="22" eb="24">
      <t>トクイ</t>
    </rPh>
    <rPh sb="25" eb="27">
      <t>シュモク</t>
    </rPh>
    <rPh sb="28" eb="29">
      <t>ノ</t>
    </rPh>
    <rPh sb="31" eb="34">
      <t>ゼンタイテキ</t>
    </rPh>
    <rPh sb="35" eb="36">
      <t>タカ</t>
    </rPh>
    <rPh sb="41" eb="43">
      <t>ドリョク</t>
    </rPh>
    <phoneticPr fontId="3"/>
  </si>
  <si>
    <t>これからのがんばりで、県平均を上回る種目もあるようです。目標を持って計画的に努力していきましょう。</t>
    <rPh sb="11" eb="12">
      <t>ケン</t>
    </rPh>
    <rPh sb="12" eb="14">
      <t>ヘイキン</t>
    </rPh>
    <rPh sb="15" eb="17">
      <t>ウワマワ</t>
    </rPh>
    <rPh sb="18" eb="20">
      <t>シュモク</t>
    </rPh>
    <rPh sb="28" eb="30">
      <t>モクヒョウ</t>
    </rPh>
    <rPh sb="31" eb="32">
      <t>モ</t>
    </rPh>
    <rPh sb="34" eb="37">
      <t>ケイカクテキ</t>
    </rPh>
    <rPh sb="38" eb="40">
      <t>ドリョク</t>
    </rPh>
    <phoneticPr fontId="3"/>
  </si>
  <si>
    <t>少しずつ運動の機会をふやすといいですね。いろいろなスポーツに挑戦し体力を高める努力をしましょう。</t>
    <rPh sb="0" eb="1">
      <t>スコ</t>
    </rPh>
    <rPh sb="4" eb="6">
      <t>ウンドウ</t>
    </rPh>
    <rPh sb="7" eb="9">
      <t>キカイ</t>
    </rPh>
    <rPh sb="30" eb="32">
      <t>チョウセン</t>
    </rPh>
    <rPh sb="33" eb="35">
      <t>タイリョク</t>
    </rPh>
    <rPh sb="36" eb="37">
      <t>タカ</t>
    </rPh>
    <rPh sb="39" eb="41">
      <t>ドリョク</t>
    </rPh>
    <phoneticPr fontId="3"/>
  </si>
  <si>
    <t>各学年の評価については、得点基準表を見てみましょう。</t>
    <rPh sb="0" eb="1">
      <t>カク</t>
    </rPh>
    <rPh sb="1" eb="3">
      <t>ガクネン</t>
    </rPh>
    <rPh sb="4" eb="6">
      <t>ヒョウカ</t>
    </rPh>
    <rPh sb="12" eb="14">
      <t>トクテン</t>
    </rPh>
    <rPh sb="14" eb="16">
      <t>キジュン</t>
    </rPh>
    <rPh sb="16" eb="17">
      <t>ヒョウ</t>
    </rPh>
    <rPh sb="18" eb="19">
      <t>ミ</t>
    </rPh>
    <phoneticPr fontId="3"/>
  </si>
  <si>
    <t>力づよさ</t>
    <rPh sb="0" eb="1">
      <t>チカラ</t>
    </rPh>
    <phoneticPr fontId="3"/>
  </si>
  <si>
    <t>投げる</t>
    <rPh sb="0" eb="1">
      <t>ナ</t>
    </rPh>
    <phoneticPr fontId="3"/>
  </si>
  <si>
    <t>長く続ける</t>
    <rPh sb="0" eb="1">
      <t>ナガ</t>
    </rPh>
    <rPh sb="2" eb="3">
      <t>ツヅ</t>
    </rPh>
    <phoneticPr fontId="3"/>
  </si>
  <si>
    <t>柔らかさ</t>
    <rPh sb="0" eb="1">
      <t>ヤワ</t>
    </rPh>
    <phoneticPr fontId="3"/>
  </si>
  <si>
    <t>すばやさ</t>
  </si>
  <si>
    <t>走る</t>
    <rPh sb="0" eb="1">
      <t>ハシ</t>
    </rPh>
    <phoneticPr fontId="3"/>
  </si>
  <si>
    <t>とぶ</t>
  </si>
  <si>
    <t>握力(力強さ・投げる)</t>
    <rPh sb="3" eb="4">
      <t>チカラ</t>
    </rPh>
    <rPh sb="4" eb="5">
      <t>ツヨ</t>
    </rPh>
    <rPh sb="7" eb="8">
      <t>ナ</t>
    </rPh>
    <phoneticPr fontId="3"/>
  </si>
  <si>
    <t>上体起こし
(力強さ・長く続ける)</t>
    <rPh sb="7" eb="8">
      <t>チカラ</t>
    </rPh>
    <rPh sb="8" eb="9">
      <t>ツヨ</t>
    </rPh>
    <rPh sb="11" eb="12">
      <t>ナガ</t>
    </rPh>
    <rPh sb="13" eb="14">
      <t>ツヅ</t>
    </rPh>
    <phoneticPr fontId="3"/>
  </si>
  <si>
    <t>長座体前屈
(柔らかさ・うまさ)</t>
    <rPh sb="7" eb="8">
      <t>ヤワ</t>
    </rPh>
    <phoneticPr fontId="3"/>
  </si>
  <si>
    <t>反復横とび
(すばやさ・うまさ)</t>
  </si>
  <si>
    <t>５０ｍ走
(走る・すばやさ)</t>
    <rPh sb="6" eb="7">
      <t>ハシ</t>
    </rPh>
    <phoneticPr fontId="3"/>
  </si>
  <si>
    <t>立ち幅とび
(とぶ・うまさ)</t>
  </si>
  <si>
    <t>ｿﾌﾄﾎﾞｰﾙ投
(投げる・うまさ)</t>
    <rPh sb="10" eb="11">
      <t>トウ</t>
    </rPh>
    <phoneticPr fontId="3"/>
  </si>
  <si>
    <t>ｼｬﾄﾙﾗﾝ(長く続ける・走る)</t>
    <rPh sb="7" eb="8">
      <t>ナガ</t>
    </rPh>
    <rPh sb="9" eb="10">
      <t>ツヅ</t>
    </rPh>
    <rPh sb="13" eb="14">
      <t>ハシ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</si>
  <si>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</si>
  <si>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</si>
  <si>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</si>
  <si>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</si>
  <si>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</si>
  <si>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</si>
  <si>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r>
      <t>上体起こし</t>
    </r>
    <r>
      <rPr>
        <sz val="8"/>
        <rFont val="ＭＳ Ｐゴシック"/>
        <family val="3"/>
        <charset val="128"/>
      </rPr>
      <t>（じょうたいおこし）</t>
    </r>
  </si>
  <si>
    <t>Ｃ</t>
  </si>
  <si>
    <t>Ｅ</t>
  </si>
  <si>
    <t>Ａ</t>
  </si>
  <si>
    <t>Ｄ</t>
  </si>
  <si>
    <t>パワーアップ･ナビ</t>
  </si>
  <si>
    <t>☆グラフで熊本県の基準値（きじゅんち）とくらべてみよう。</t>
    <rPh sb="5" eb="7">
      <t>クマモト</t>
    </rPh>
    <rPh sb="7" eb="8">
      <t>ケン</t>
    </rPh>
    <rPh sb="9" eb="12">
      <t>キジュンチ</t>
    </rPh>
    <phoneticPr fontId="3"/>
  </si>
  <si>
    <t>県基準値</t>
    <rPh sb="0" eb="1">
      <t>ケン</t>
    </rPh>
    <rPh sb="1" eb="4">
      <t>キジュンチ</t>
    </rPh>
    <phoneticPr fontId="3"/>
  </si>
  <si>
    <t>新体力テスト種目別熊本県基準値と標準偏差</t>
    <rPh sb="6" eb="8">
      <t>シュモク</t>
    </rPh>
    <rPh sb="8" eb="9">
      <t>ベツ</t>
    </rPh>
    <rPh sb="9" eb="12">
      <t>クマモトケン</t>
    </rPh>
    <rPh sb="12" eb="15">
      <t>キジュンチ</t>
    </rPh>
    <rPh sb="16" eb="18">
      <t>ヒョウジュン</t>
    </rPh>
    <rPh sb="18" eb="20">
      <t>ヘンサ</t>
    </rPh>
    <phoneticPr fontId="3"/>
  </si>
  <si>
    <t>※過去のデータより熊本県基準値として算出しています。（熊本県体力向上推進員会）</t>
    <rPh sb="1" eb="3">
      <t>カコ</t>
    </rPh>
    <rPh sb="9" eb="12">
      <t>クマモトケン</t>
    </rPh>
    <rPh sb="12" eb="15">
      <t>キジュンチ</t>
    </rPh>
    <rPh sb="18" eb="20">
      <t>サンシュツ</t>
    </rPh>
    <rPh sb="27" eb="30">
      <t>クマモトケン</t>
    </rPh>
    <rPh sb="30" eb="32">
      <t>タイリョク</t>
    </rPh>
    <rPh sb="32" eb="34">
      <t>コウジョウ</t>
    </rPh>
    <rPh sb="34" eb="37">
      <t>スイシンイン</t>
    </rPh>
    <rPh sb="37" eb="38">
      <t>カイ</t>
    </rPh>
    <phoneticPr fontId="3"/>
  </si>
  <si>
    <t>☆グラフのかたちから体力バランスを調べてみよう、５０は熊本県の基準値（きじゅんち）だよ。</t>
    <rPh sb="31" eb="34">
      <t>キジュンチ</t>
    </rPh>
    <phoneticPr fontId="3"/>
  </si>
  <si>
    <t>基準値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</si>
</sst>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;;&quot;&quot;"/>
    <numFmt numFmtId="179" formatCode="0.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6"/>
      <color indexed="1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0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dotted">
        <color indexed="17"/>
      </bottom>
      <diagonal/>
    </border>
    <border>
      <left style="thin">
        <color indexed="17"/>
      </left>
      <right style="thin">
        <color indexed="17"/>
      </right>
      <top style="dotted">
        <color indexed="17"/>
      </top>
      <bottom style="thin">
        <color indexed="17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17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9"/>
      </bottom>
      <diagonal/>
    </border>
    <border>
      <left/>
      <right/>
      <top style="medium">
        <color indexed="62"/>
      </top>
      <bottom style="thin">
        <color indexed="17"/>
      </bottom>
      <diagonal/>
    </border>
    <border>
      <left/>
      <right style="thin">
        <color indexed="64"/>
      </right>
      <top/>
      <bottom/>
      <diagonal/>
    </border>
    <border>
      <left style="thin">
        <color indexed="17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71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6" borderId="72" applyNumberFormat="0" applyFont="0" applyAlignment="0" applyProtection="0">
      <alignment vertical="center"/>
    </xf>
    <xf numFmtId="0" fontId="28" fillId="0" borderId="73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7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5" applyNumberFormat="0" applyFill="0" applyAlignment="0" applyProtection="0">
      <alignment vertical="center"/>
    </xf>
    <xf numFmtId="0" fontId="33" fillId="0" borderId="76" applyNumberFormat="0" applyFill="0" applyAlignment="0" applyProtection="0">
      <alignment vertical="center"/>
    </xf>
    <xf numFmtId="0" fontId="34" fillId="0" borderId="7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8" applyNumberFormat="0" applyFill="0" applyAlignment="0" applyProtection="0">
      <alignment vertical="center"/>
    </xf>
    <xf numFmtId="0" fontId="36" fillId="35" borderId="7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74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216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178" fontId="2" fillId="0" borderId="0" xfId="0" applyNumberFormat="1" applyFont="1" applyAlignment="1" applyProtection="1">
      <alignment vertical="center"/>
    </xf>
    <xf numFmtId="0" fontId="19" fillId="5" borderId="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178" fontId="0" fillId="5" borderId="1" xfId="0" applyNumberFormat="1" applyFont="1" applyFill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vertical="center" shrinkToFit="1"/>
    </xf>
    <xf numFmtId="0" fontId="21" fillId="0" borderId="2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7" borderId="3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left" vertical="center"/>
    </xf>
    <xf numFmtId="0" fontId="0" fillId="7" borderId="0" xfId="0" applyFont="1" applyFill="1" applyBorder="1" applyAlignment="1" applyProtection="1">
      <alignment horizontal="center" vertical="center" shrinkToFit="1"/>
    </xf>
    <xf numFmtId="0" fontId="13" fillId="7" borderId="0" xfId="0" applyFont="1" applyFill="1" applyBorder="1" applyAlignment="1" applyProtection="1">
      <alignment vertical="center"/>
    </xf>
    <xf numFmtId="0" fontId="20" fillId="7" borderId="0" xfId="0" applyFont="1" applyFill="1" applyBorder="1" applyAlignment="1" applyProtection="1">
      <alignment vertical="center"/>
    </xf>
    <xf numFmtId="0" fontId="7" fillId="7" borderId="21" xfId="0" applyFont="1" applyFill="1" applyBorder="1" applyAlignment="1" applyProtection="1"/>
    <xf numFmtId="0" fontId="13" fillId="7" borderId="31" xfId="0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vertical="center"/>
    </xf>
    <xf numFmtId="0" fontId="7" fillId="7" borderId="33" xfId="0" applyFont="1" applyFill="1" applyBorder="1" applyAlignment="1" applyProtection="1"/>
    <xf numFmtId="0" fontId="7" fillId="7" borderId="0" xfId="0" applyFont="1" applyFill="1" applyBorder="1" applyAlignment="1" applyProtection="1">
      <alignment vertical="center"/>
    </xf>
    <xf numFmtId="0" fontId="0" fillId="7" borderId="34" xfId="0" applyFont="1" applyFill="1" applyBorder="1" applyAlignment="1" applyProtection="1">
      <alignment horizontal="center" vertical="center"/>
    </xf>
    <xf numFmtId="0" fontId="0" fillId="7" borderId="34" xfId="0" applyFont="1" applyFill="1" applyBorder="1" applyAlignment="1">
      <alignment horizontal="center" vertical="center"/>
    </xf>
    <xf numFmtId="0" fontId="2" fillId="7" borderId="35" xfId="0" applyFont="1" applyFill="1" applyBorder="1" applyAlignment="1" applyProtection="1">
      <alignment horizontal="center" vertical="center" wrapText="1"/>
    </xf>
    <xf numFmtId="0" fontId="16" fillId="7" borderId="34" xfId="0" applyFont="1" applyFill="1" applyBorder="1" applyAlignment="1">
      <alignment vertical="center" wrapText="1" shrinkToFit="1"/>
    </xf>
    <xf numFmtId="0" fontId="16" fillId="7" borderId="34" xfId="0" applyFont="1" applyFill="1" applyBorder="1" applyAlignment="1">
      <alignment vertical="center" wrapText="1"/>
    </xf>
    <xf numFmtId="0" fontId="2" fillId="7" borderId="36" xfId="0" applyFont="1" applyFill="1" applyBorder="1" applyAlignment="1">
      <alignment horizontal="right" vertical="center"/>
    </xf>
    <xf numFmtId="0" fontId="2" fillId="7" borderId="30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0" fillId="7" borderId="0" xfId="0" applyFont="1" applyFill="1" applyBorder="1" applyAlignment="1" applyProtection="1">
      <alignment horizontal="center" vertical="center"/>
    </xf>
    <xf numFmtId="0" fontId="2" fillId="7" borderId="38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 wrapText="1"/>
    </xf>
    <xf numFmtId="0" fontId="0" fillId="0" borderId="39" xfId="0" applyFill="1" applyBorder="1" applyAlignment="1">
      <alignment horizontal="left" vertical="top"/>
    </xf>
    <xf numFmtId="0" fontId="2" fillId="3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178" fontId="19" fillId="3" borderId="2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>
      <alignment vertical="center"/>
    </xf>
    <xf numFmtId="178" fontId="22" fillId="3" borderId="9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176" fontId="0" fillId="13" borderId="43" xfId="0" applyNumberFormat="1" applyFill="1" applyBorder="1" applyAlignment="1">
      <alignment horizontal="right" vertical="center"/>
    </xf>
    <xf numFmtId="176" fontId="0" fillId="13" borderId="44" xfId="0" applyNumberFormat="1" applyFill="1" applyBorder="1" applyAlignment="1">
      <alignment horizontal="right" vertical="center" wrapText="1"/>
    </xf>
    <xf numFmtId="176" fontId="0" fillId="13" borderId="45" xfId="0" applyNumberFormat="1" applyFill="1" applyBorder="1" applyAlignment="1">
      <alignment horizontal="right" vertical="center" wrapText="1"/>
    </xf>
    <xf numFmtId="176" fontId="0" fillId="13" borderId="46" xfId="0" applyNumberFormat="1" applyFill="1" applyBorder="1" applyAlignment="1">
      <alignment horizontal="right" vertical="center" wrapText="1"/>
    </xf>
    <xf numFmtId="176" fontId="0" fillId="13" borderId="47" xfId="0" applyNumberFormat="1" applyFill="1" applyBorder="1" applyAlignment="1">
      <alignment horizontal="right" vertical="center" wrapText="1"/>
    </xf>
    <xf numFmtId="176" fontId="0" fillId="13" borderId="44" xfId="0" applyNumberFormat="1" applyFill="1" applyBorder="1" applyAlignment="1">
      <alignment horizontal="right" vertical="center"/>
    </xf>
    <xf numFmtId="176" fontId="0" fillId="13" borderId="45" xfId="0" applyNumberFormat="1" applyFill="1" applyBorder="1" applyAlignment="1">
      <alignment horizontal="right" vertical="center"/>
    </xf>
    <xf numFmtId="0" fontId="6" fillId="10" borderId="45" xfId="0" applyFont="1" applyFill="1" applyBorder="1" applyAlignment="1">
      <alignment horizontal="center" vertical="center"/>
    </xf>
    <xf numFmtId="176" fontId="6" fillId="13" borderId="48" xfId="0" applyNumberFormat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0" borderId="43" xfId="0" applyFont="1" applyFill="1" applyBorder="1" applyAlignment="1">
      <alignment horizontal="center" vertical="center"/>
    </xf>
    <xf numFmtId="0" fontId="0" fillId="10" borderId="44" xfId="0" applyFont="1" applyFill="1" applyBorder="1" applyAlignment="1">
      <alignment horizontal="center" vertical="center"/>
    </xf>
    <xf numFmtId="176" fontId="0" fillId="10" borderId="43" xfId="0" applyNumberFormat="1" applyFont="1" applyFill="1" applyBorder="1" applyAlignment="1">
      <alignment horizontal="right" vertical="center"/>
    </xf>
    <xf numFmtId="176" fontId="0" fillId="10" borderId="44" xfId="0" applyNumberFormat="1" applyFont="1" applyFill="1" applyBorder="1" applyAlignment="1">
      <alignment horizontal="right" vertical="center" wrapText="1"/>
    </xf>
    <xf numFmtId="176" fontId="0" fillId="10" borderId="45" xfId="0" applyNumberFormat="1" applyFont="1" applyFill="1" applyBorder="1" applyAlignment="1">
      <alignment horizontal="right" vertical="center" wrapText="1"/>
    </xf>
    <xf numFmtId="176" fontId="0" fillId="10" borderId="46" xfId="0" applyNumberFormat="1" applyFont="1" applyFill="1" applyBorder="1" applyAlignment="1">
      <alignment horizontal="right" vertical="center" wrapText="1"/>
    </xf>
    <xf numFmtId="176" fontId="0" fillId="10" borderId="47" xfId="0" applyNumberFormat="1" applyFont="1" applyFill="1" applyBorder="1" applyAlignment="1">
      <alignment horizontal="right" vertical="center" wrapText="1"/>
    </xf>
    <xf numFmtId="176" fontId="0" fillId="10" borderId="44" xfId="0" applyNumberFormat="1" applyFont="1" applyFill="1" applyBorder="1" applyAlignment="1">
      <alignment horizontal="right" vertical="center"/>
    </xf>
    <xf numFmtId="176" fontId="0" fillId="10" borderId="45" xfId="0" applyNumberFormat="1" applyFont="1" applyFill="1" applyBorder="1" applyAlignment="1">
      <alignment horizontal="right" vertical="center"/>
    </xf>
    <xf numFmtId="0" fontId="0" fillId="10" borderId="49" xfId="0" applyFont="1" applyFill="1" applyBorder="1" applyAlignment="1">
      <alignment horizontal="center" vertical="center"/>
    </xf>
    <xf numFmtId="176" fontId="0" fillId="10" borderId="49" xfId="0" applyNumberFormat="1" applyFont="1" applyFill="1" applyBorder="1" applyAlignment="1">
      <alignment horizontal="right" vertical="center"/>
    </xf>
    <xf numFmtId="176" fontId="0" fillId="10" borderId="50" xfId="0" applyNumberFormat="1" applyFont="1" applyFill="1" applyBorder="1" applyAlignment="1">
      <alignment horizontal="right" vertical="center" wrapText="1"/>
    </xf>
    <xf numFmtId="176" fontId="0" fillId="10" borderId="51" xfId="0" applyNumberFormat="1" applyFont="1" applyFill="1" applyBorder="1" applyAlignment="1">
      <alignment horizontal="right" vertical="center" wrapText="1"/>
    </xf>
    <xf numFmtId="176" fontId="0" fillId="10" borderId="52" xfId="0" applyNumberFormat="1" applyFont="1" applyFill="1" applyBorder="1" applyAlignment="1">
      <alignment horizontal="right" vertical="center" wrapText="1"/>
    </xf>
    <xf numFmtId="176" fontId="0" fillId="10" borderId="53" xfId="0" applyNumberFormat="1" applyFont="1" applyFill="1" applyBorder="1" applyAlignment="1">
      <alignment horizontal="right" vertical="center" wrapText="1"/>
    </xf>
    <xf numFmtId="176" fontId="0" fillId="10" borderId="50" xfId="0" applyNumberFormat="1" applyFont="1" applyFill="1" applyBorder="1" applyAlignment="1">
      <alignment horizontal="right" vertical="center"/>
    </xf>
    <xf numFmtId="176" fontId="0" fillId="10" borderId="51" xfId="0" applyNumberFormat="1" applyFont="1" applyFill="1" applyBorder="1" applyAlignment="1">
      <alignment horizontal="right" vertical="center"/>
    </xf>
    <xf numFmtId="0" fontId="0" fillId="13" borderId="54" xfId="0" applyFont="1" applyFill="1" applyBorder="1" applyAlignment="1">
      <alignment horizontal="center" vertical="center"/>
    </xf>
    <xf numFmtId="176" fontId="0" fillId="13" borderId="54" xfId="0" applyNumberFormat="1" applyFont="1" applyFill="1" applyBorder="1" applyAlignment="1">
      <alignment horizontal="center" vertical="center"/>
    </xf>
    <xf numFmtId="176" fontId="0" fillId="13" borderId="55" xfId="0" applyNumberFormat="1" applyFont="1" applyFill="1" applyBorder="1" applyAlignment="1">
      <alignment horizontal="center" vertical="center"/>
    </xf>
    <xf numFmtId="0" fontId="0" fillId="13" borderId="43" xfId="0" applyFont="1" applyFill="1" applyBorder="1" applyAlignment="1">
      <alignment horizontal="center" vertical="center"/>
    </xf>
    <xf numFmtId="176" fontId="0" fillId="13" borderId="43" xfId="0" applyNumberFormat="1" applyFont="1" applyFill="1" applyBorder="1" applyAlignment="1">
      <alignment horizontal="right" vertical="center"/>
    </xf>
    <xf numFmtId="176" fontId="0" fillId="13" borderId="44" xfId="0" applyNumberFormat="1" applyFont="1" applyFill="1" applyBorder="1" applyAlignment="1">
      <alignment horizontal="right" vertical="center" wrapText="1"/>
    </xf>
    <xf numFmtId="176" fontId="0" fillId="13" borderId="45" xfId="0" applyNumberFormat="1" applyFont="1" applyFill="1" applyBorder="1" applyAlignment="1">
      <alignment horizontal="right" vertical="center" wrapText="1"/>
    </xf>
    <xf numFmtId="176" fontId="0" fillId="13" borderId="44" xfId="0" applyNumberFormat="1" applyFont="1" applyFill="1" applyBorder="1" applyAlignment="1">
      <alignment horizontal="right" vertical="center"/>
    </xf>
    <xf numFmtId="176" fontId="0" fillId="13" borderId="45" xfId="0" applyNumberFormat="1" applyFont="1" applyFill="1" applyBorder="1" applyAlignment="1">
      <alignment horizontal="right" vertical="center"/>
    </xf>
    <xf numFmtId="176" fontId="0" fillId="13" borderId="46" xfId="0" applyNumberFormat="1" applyFont="1" applyFill="1" applyBorder="1" applyAlignment="1">
      <alignment horizontal="right" vertical="center" wrapText="1"/>
    </xf>
    <xf numFmtId="176" fontId="0" fillId="13" borderId="47" xfId="0" applyNumberFormat="1" applyFont="1" applyFill="1" applyBorder="1" applyAlignment="1">
      <alignment horizontal="right" vertical="center" wrapText="1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5" fillId="6" borderId="59" xfId="0" applyFont="1" applyFill="1" applyBorder="1" applyAlignment="1" applyProtection="1">
      <alignment horizontal="center" vertical="center" shrinkToFit="1"/>
    </xf>
    <xf numFmtId="0" fontId="15" fillId="6" borderId="60" xfId="0" applyFont="1" applyFill="1" applyBorder="1" applyAlignment="1" applyProtection="1">
      <alignment horizontal="center" vertical="center" shrinkToFit="1"/>
    </xf>
    <xf numFmtId="0" fontId="15" fillId="6" borderId="41" xfId="0" applyFont="1" applyFill="1" applyBorder="1" applyAlignment="1" applyProtection="1">
      <alignment horizontal="center" vertical="center" shrinkToFit="1"/>
    </xf>
    <xf numFmtId="0" fontId="14" fillId="5" borderId="61" xfId="0" applyFont="1" applyFill="1" applyBorder="1" applyAlignment="1" applyProtection="1">
      <alignment horizontal="center" vertical="center" shrinkToFit="1"/>
    </xf>
    <xf numFmtId="0" fontId="14" fillId="5" borderId="57" xfId="0" applyFont="1" applyFill="1" applyBorder="1" applyAlignment="1" applyProtection="1">
      <alignment horizontal="center" vertical="center" shrinkToFit="1"/>
    </xf>
    <xf numFmtId="0" fontId="14" fillId="5" borderId="58" xfId="0" applyFont="1" applyFill="1" applyBorder="1" applyAlignment="1" applyProtection="1">
      <alignment horizontal="center" vertical="center" shrinkToFit="1"/>
    </xf>
    <xf numFmtId="0" fontId="0" fillId="5" borderId="1" xfId="0" applyFont="1" applyFill="1" applyBorder="1" applyAlignment="1" applyProtection="1">
      <alignment horizontal="center" vertical="center" wrapText="1" shrinkToFit="1"/>
    </xf>
    <xf numFmtId="0" fontId="0" fillId="5" borderId="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7" borderId="24" xfId="0" applyFont="1" applyFill="1" applyBorder="1" applyAlignment="1" applyProtection="1">
      <alignment horizontal="left" vertical="center" wrapText="1"/>
    </xf>
    <xf numFmtId="0" fontId="6" fillId="7" borderId="21" xfId="0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 shrinkToFit="1"/>
    </xf>
    <xf numFmtId="0" fontId="6" fillId="7" borderId="63" xfId="0" applyFont="1" applyFill="1" applyBorder="1" applyAlignment="1" applyProtection="1">
      <alignment horizontal="left" vertical="center" wrapText="1"/>
    </xf>
    <xf numFmtId="0" fontId="6" fillId="7" borderId="0" xfId="0" applyFont="1" applyFill="1" applyBorder="1" applyAlignment="1" applyProtection="1">
      <alignment horizontal="left" vertical="center" wrapText="1"/>
    </xf>
    <xf numFmtId="0" fontId="6" fillId="7" borderId="34" xfId="0" applyFont="1" applyFill="1" applyBorder="1" applyAlignment="1" applyProtection="1">
      <alignment horizontal="left" vertical="center" wrapTex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0" fillId="5" borderId="65" xfId="0" applyFont="1" applyFill="1" applyBorder="1" applyAlignment="1" applyProtection="1">
      <alignment horizontal="center" vertical="center" shrinkToFit="1"/>
    </xf>
    <xf numFmtId="0" fontId="0" fillId="5" borderId="66" xfId="0" applyFont="1" applyFill="1" applyBorder="1" applyAlignment="1" applyProtection="1">
      <alignment horizontal="center" vertical="center" shrinkToFit="1"/>
    </xf>
    <xf numFmtId="0" fontId="0" fillId="5" borderId="67" xfId="0" applyFont="1" applyFill="1" applyBorder="1" applyAlignment="1" applyProtection="1">
      <alignment horizontal="center" vertical="center" shrinkToFit="1"/>
    </xf>
    <xf numFmtId="0" fontId="0" fillId="5" borderId="1" xfId="0" applyFont="1" applyFill="1" applyBorder="1" applyAlignment="1" applyProtection="1">
      <alignment horizontal="center" vertical="center" wrapText="1"/>
    </xf>
    <xf numFmtId="178" fontId="19" fillId="3" borderId="29" xfId="0" applyNumberFormat="1" applyFont="1" applyFill="1" applyBorder="1" applyAlignment="1">
      <alignment horizontal="center" vertical="center"/>
    </xf>
    <xf numFmtId="178" fontId="22" fillId="3" borderId="9" xfId="0" applyNumberFormat="1" applyFont="1" applyFill="1" applyBorder="1" applyAlignment="1">
      <alignment horizontal="center" vertical="center"/>
    </xf>
    <xf numFmtId="0" fontId="22" fillId="3" borderId="68" xfId="0" applyFont="1" applyFill="1" applyBorder="1" applyAlignment="1">
      <alignment horizontal="center" vertical="center"/>
    </xf>
    <xf numFmtId="0" fontId="22" fillId="3" borderId="69" xfId="0" applyFont="1" applyFill="1" applyBorder="1" applyAlignment="1">
      <alignment horizontal="center" vertical="center"/>
    </xf>
    <xf numFmtId="0" fontId="0" fillId="5" borderId="9" xfId="0" applyFont="1" applyFill="1" applyBorder="1" applyAlignment="1" applyProtection="1">
      <alignment horizontal="center" vertical="center" shrinkToFit="1"/>
    </xf>
    <xf numFmtId="0" fontId="21" fillId="5" borderId="29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vertical="center" wrapText="1" shrinkToFit="1"/>
    </xf>
    <xf numFmtId="0" fontId="16" fillId="3" borderId="9" xfId="0" applyFont="1" applyFill="1" applyBorder="1" applyAlignment="1">
      <alignment vertical="center" wrapText="1"/>
    </xf>
    <xf numFmtId="0" fontId="0" fillId="2" borderId="70" xfId="0" applyFill="1" applyBorder="1" applyAlignment="1">
      <alignment vertical="center" textRotation="255"/>
    </xf>
    <xf numFmtId="0" fontId="0" fillId="2" borderId="43" xfId="0" applyFill="1" applyBorder="1" applyAlignment="1">
      <alignment vertical="center" textRotation="255"/>
    </xf>
    <xf numFmtId="0" fontId="0" fillId="3" borderId="43" xfId="0" applyFill="1" applyBorder="1" applyAlignment="1">
      <alignment vertical="center" textRotation="255"/>
    </xf>
    <xf numFmtId="0" fontId="0" fillId="5" borderId="43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1" fillId="0" borderId="0" xfId="28" applyFill="1" applyAlignment="1" applyProtection="1">
      <alignment vertical="center"/>
    </xf>
    <xf numFmtId="0" fontId="0" fillId="12" borderId="43" xfId="0" applyFont="1" applyFill="1" applyBorder="1" applyAlignment="1">
      <alignment horizontal="center" vertical="center"/>
    </xf>
    <xf numFmtId="0" fontId="11" fillId="0" borderId="0" xfId="28" applyBorder="1" applyAlignment="1" applyProtection="1">
      <alignment horizontal="left" vertical="top"/>
    </xf>
    <xf numFmtId="0" fontId="2" fillId="0" borderId="0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12" Type="http://schemas.openxmlformats.org/officeDocument/2006/relationships/customXml" Target="../customXml/item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1.xml" />
  <Relationship Id="rId10" Type="http://schemas.openxmlformats.org/officeDocument/2006/relationships/customXml" Target="../customXml/item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Ｔスコア</a:t>
            </a:r>
          </a:p>
        </c:rich>
      </c:tx>
      <c:layout>
        <c:manualLayout>
          <c:xMode val="edge"/>
          <c:yMode val="edge"/>
          <c:x val="3.6821816191894931E-2"/>
          <c:y val="2.90321630588255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965250965250964"/>
          <c:y val="9.1954644283325976E-2"/>
          <c:w val="0.46762553329482465"/>
          <c:h val="0.79943903051722498"/>
        </c:manualLayout>
      </c:layout>
      <c:radarChart>
        <c:radarStyle val="marker"/>
        <c:varyColors val="0"/>
        <c:ser>
          <c:idx val="0"/>
          <c:order val="0"/>
          <c:tx>
            <c:strRef>
              <c:f>記録!$G$2</c:f>
              <c:strCache>
                <c:ptCount val="1"/>
                <c:pt idx="0">
                  <c:v>３年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記録!$S$14:$S$21</c:f>
              <c:strCache>
                <c:ptCount val="8"/>
                <c:pt idx="0">
                  <c:v>握力(力強さ・投げる)</c:v>
                </c:pt>
                <c:pt idx="1">
                  <c:v>上体起こし
(力強さ・長く続ける)</c:v>
                </c:pt>
                <c:pt idx="2">
                  <c:v>長座体前屈
(柔らかさ・うまさ)</c:v>
                </c:pt>
                <c:pt idx="3">
                  <c:v>反復横とび
(すばやさ・うまさ)</c:v>
                </c:pt>
                <c:pt idx="4">
                  <c:v>ｼｬﾄﾙﾗﾝ(長く続ける・走る)</c:v>
                </c:pt>
                <c:pt idx="5">
                  <c:v>５０ｍ走
(走る・すばやさ)</c:v>
                </c:pt>
                <c:pt idx="6">
                  <c:v>立ち幅とび
(とぶ・うまさ)</c:v>
                </c:pt>
                <c:pt idx="7">
                  <c:v>ｿﾌﾄﾎﾞｰﾙ投
(投げる・うまさ)</c:v>
                </c:pt>
              </c:strCache>
            </c:strRef>
          </c:cat>
          <c:val>
            <c:numRef>
              <c:f>記録!$Z$14:$Z$21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C-44F5-9F32-DE37454342CC}"/>
            </c:ext>
          </c:extLst>
        </c:ser>
        <c:ser>
          <c:idx val="1"/>
          <c:order val="1"/>
          <c:tx>
            <c:strRef>
              <c:f>記録!$H$2</c:f>
              <c:strCache>
                <c:ptCount val="1"/>
                <c:pt idx="0">
                  <c:v>４年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記録!$S$14:$S$21</c:f>
              <c:strCache>
                <c:ptCount val="8"/>
                <c:pt idx="0">
                  <c:v>握力(力強さ・投げる)</c:v>
                </c:pt>
                <c:pt idx="1">
                  <c:v>上体起こし
(力強さ・長く続ける)</c:v>
                </c:pt>
                <c:pt idx="2">
                  <c:v>長座体前屈
(柔らかさ・うまさ)</c:v>
                </c:pt>
                <c:pt idx="3">
                  <c:v>反復横とび
(すばやさ・うまさ)</c:v>
                </c:pt>
                <c:pt idx="4">
                  <c:v>ｼｬﾄﾙﾗﾝ(長く続ける・走る)</c:v>
                </c:pt>
                <c:pt idx="5">
                  <c:v>５０ｍ走
(走る・すばやさ)</c:v>
                </c:pt>
                <c:pt idx="6">
                  <c:v>立ち幅とび
(とぶ・うまさ)</c:v>
                </c:pt>
                <c:pt idx="7">
                  <c:v>ｿﾌﾄﾎﾞｰﾙ投
(投げる・うまさ)</c:v>
                </c:pt>
              </c:strCache>
            </c:strRef>
          </c:cat>
          <c:val>
            <c:numRef>
              <c:f>記録!$AA$14:$AA$21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C-44F5-9F32-DE37454342CC}"/>
            </c:ext>
          </c:extLst>
        </c:ser>
        <c:ser>
          <c:idx val="2"/>
          <c:order val="2"/>
          <c:tx>
            <c:strRef>
              <c:f>記録!$I$2</c:f>
              <c:strCache>
                <c:ptCount val="1"/>
                <c:pt idx="0">
                  <c:v>５年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記録!$S$14:$S$21</c:f>
              <c:strCache>
                <c:ptCount val="8"/>
                <c:pt idx="0">
                  <c:v>握力(力強さ・投げる)</c:v>
                </c:pt>
                <c:pt idx="1">
                  <c:v>上体起こし
(力強さ・長く続ける)</c:v>
                </c:pt>
                <c:pt idx="2">
                  <c:v>長座体前屈
(柔らかさ・うまさ)</c:v>
                </c:pt>
                <c:pt idx="3">
                  <c:v>反復横とび
(すばやさ・うまさ)</c:v>
                </c:pt>
                <c:pt idx="4">
                  <c:v>ｼｬﾄﾙﾗﾝ(長く続ける・走る)</c:v>
                </c:pt>
                <c:pt idx="5">
                  <c:v>５０ｍ走
(走る・すばやさ)</c:v>
                </c:pt>
                <c:pt idx="6">
                  <c:v>立ち幅とび
(とぶ・うまさ)</c:v>
                </c:pt>
                <c:pt idx="7">
                  <c:v>ｿﾌﾄﾎﾞｰﾙ投
(投げる・うまさ)</c:v>
                </c:pt>
              </c:strCache>
            </c:strRef>
          </c:cat>
          <c:val>
            <c:numRef>
              <c:f>記録!$AB$14:$AB$21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4C-44F5-9F32-DE374543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640592"/>
        <c:axId val="1"/>
      </c:radarChart>
      <c:catAx>
        <c:axId val="66864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4059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8064633812675"/>
          <c:y val="0.84739447173063764"/>
          <c:w val="0.10923418356489223"/>
          <c:h val="0.126319655587606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8749014810354"/>
          <c:y val="8.5227272727272721E-2"/>
          <c:w val="0.7826107724682948"/>
          <c:h val="0.84659090909090906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記録!$T$20:$V$20</c:f>
              <c:numCache>
                <c:formatCode>General</c:formatCode>
                <c:ptCount val="3"/>
                <c:pt idx="0">
                  <c:v>133.88</c:v>
                </c:pt>
                <c:pt idx="1">
                  <c:v>142.6</c:v>
                </c:pt>
                <c:pt idx="2">
                  <c:v>151.32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7-488F-894B-74F653AC7DAD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E7-488F-894B-74F653AC7DAD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3E7-488F-894B-74F653AC7DAD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3E7-488F-894B-74F653AC7DA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記録!$K$22:$M$22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E7-488F-894B-74F653AC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30192"/>
        <c:axId val="1"/>
      </c:lineChart>
      <c:catAx>
        <c:axId val="66863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301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56756756756758"/>
          <c:y val="7.4468085106382975E-2"/>
          <c:w val="0.81081081081081086"/>
          <c:h val="0.84042553191489366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記録!$T$23:$V$23</c:f>
              <c:numCache>
                <c:formatCode>General</c:formatCode>
                <c:ptCount val="3"/>
                <c:pt idx="0">
                  <c:v>27.67</c:v>
                </c:pt>
                <c:pt idx="1">
                  <c:v>31.18</c:v>
                </c:pt>
                <c:pt idx="2">
                  <c:v>34.869999999999997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5-41D0-B96B-8848483B56C6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A5-41D0-B96B-8848483B56C6}"/>
                </c:ext>
              </c:extLst>
            </c:dLbl>
            <c:dLbl>
              <c:idx val="1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A5-41D0-B96B-8848483B56C6}"/>
                </c:ext>
              </c:extLst>
            </c:dLbl>
            <c:dLbl>
              <c:idx val="2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A5-41D0-B96B-8848483B56C6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記録!$C$46:$E$46</c:f>
              <c:numCache>
                <c:formatCode>0.0_ 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A5-41D0-B96B-8848483B5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3952"/>
        <c:axId val="1"/>
      </c:lineChart>
      <c:catAx>
        <c:axId val="668623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3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47870796192457"/>
          <c:y val="8.1395579906601748E-2"/>
          <c:w val="0.81521955465447371"/>
          <c:h val="0.84302564903266097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記録!$T$15:$V$15</c:f>
              <c:numCache>
                <c:formatCode>General</c:formatCode>
                <c:ptCount val="3"/>
                <c:pt idx="0">
                  <c:v>15.34</c:v>
                </c:pt>
                <c:pt idx="1">
                  <c:v>17.3</c:v>
                </c:pt>
                <c:pt idx="2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6-4091-87E1-2C7EB6378875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76-4091-87E1-2C7EB6378875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76-4091-87E1-2C7EB6378875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76-4091-87E1-2C7EB637887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記録!$G$7:$I$7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76-4091-87E1-2C7EB6378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6032"/>
        <c:axId val="1"/>
      </c:lineChart>
      <c:catAx>
        <c:axId val="66862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60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2967032967034"/>
          <c:y val="8.2352941176470587E-2"/>
          <c:w val="0.81318681318681318"/>
          <c:h val="0.8411764705882353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記録!$T$16:$V$16</c:f>
              <c:numCache>
                <c:formatCode>General</c:formatCode>
                <c:ptCount val="3"/>
                <c:pt idx="0">
                  <c:v>29.35</c:v>
                </c:pt>
                <c:pt idx="1">
                  <c:v>30.88</c:v>
                </c:pt>
                <c:pt idx="2">
                  <c:v>32.880000000000003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5-40A9-9A79-842CC535F895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BB5-40A9-9A79-842CC535F895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BB5-40A9-9A79-842CC535F895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BB5-40A9-9A79-842CC535F89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記録!$K$7:$M$7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B5-40A9-9A79-842CC535F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18544"/>
        <c:axId val="1"/>
      </c:lineChart>
      <c:catAx>
        <c:axId val="668618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185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2711802679889"/>
          <c:y val="8.1395579906601748E-2"/>
          <c:w val="0.81215688707723765"/>
          <c:h val="0.84302564903266097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記録!$T$17:$V$17</c:f>
              <c:numCache>
                <c:formatCode>General</c:formatCode>
                <c:ptCount val="3"/>
                <c:pt idx="0">
                  <c:v>33.64</c:v>
                </c:pt>
                <c:pt idx="1">
                  <c:v>37.61</c:v>
                </c:pt>
                <c:pt idx="2">
                  <c:v>41.95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0-4841-A6C7-194BCD196F86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5A0-4841-A6C7-194BCD196F86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5A0-4841-A6C7-194BCD196F86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5A0-4841-A6C7-194BCD196F8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記録!$O$7:$Q$7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A0-4841-A6C7-194BCD196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3120"/>
        <c:axId val="1"/>
      </c:lineChart>
      <c:catAx>
        <c:axId val="668623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3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30769230769232"/>
          <c:y val="7.9096481596936774E-2"/>
          <c:w val="0.7857142857142857"/>
          <c:h val="0.84746230282432256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記録!$T$19:$V$19</c:f>
              <c:numCache>
                <c:formatCode>General</c:formatCode>
                <c:ptCount val="3"/>
                <c:pt idx="0">
                  <c:v>10.28</c:v>
                </c:pt>
                <c:pt idx="1">
                  <c:v>9.84</c:v>
                </c:pt>
                <c:pt idx="2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AE-42CF-976C-FC94CC0F9E88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2AE-42CF-976C-FC94CC0F9E88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2AE-42CF-976C-FC94CC0F9E88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2AE-42CF-976C-FC94CC0F9E88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記録!$G$22:$I$22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AE-42CF-976C-FC94CC0F9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0624"/>
        <c:axId val="1"/>
      </c:lineChart>
      <c:catAx>
        <c:axId val="668620624"/>
        <c:scaling>
          <c:orientation val="minMax"/>
        </c:scaling>
        <c:delete val="1"/>
        <c:axPos val="t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06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47870796192457"/>
          <c:y val="8.1871812590303988E-2"/>
          <c:w val="0.81521955465447371"/>
          <c:h val="0.84211007235741253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dLbl>
              <c:idx val="0"/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969696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960-47C4-A43D-CA1B0ECCD936}"/>
                </c:ext>
              </c:extLst>
            </c:dLbl>
            <c:dLbl>
              <c:idx val="1"/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969696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960-47C4-A43D-CA1B0ECCD936}"/>
                </c:ext>
              </c:extLst>
            </c:dLbl>
            <c:dLbl>
              <c:idx val="2"/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969696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960-47C4-A43D-CA1B0ECCD936}"/>
                </c:ext>
              </c:extLst>
            </c:dLbl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記録!$T$14:$V$14</c:f>
              <c:numCache>
                <c:formatCode>General</c:formatCode>
                <c:ptCount val="3"/>
                <c:pt idx="0">
                  <c:v>12.63</c:v>
                </c:pt>
                <c:pt idx="1">
                  <c:v>14.5</c:v>
                </c:pt>
                <c:pt idx="2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60-47C4-A43D-CA1B0ECCD936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960-47C4-A43D-CA1B0ECCD936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960-47C4-A43D-CA1B0ECCD936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960-47C4-A43D-CA1B0ECCD93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記録!$T$11:$V$11</c:f>
              <c:numCache>
                <c:formatCode>0.0_ 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60-47C4-A43D-CA1B0ECC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8944"/>
        <c:axId val="1"/>
      </c:lineChart>
      <c:catAx>
        <c:axId val="668628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89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66754172726461"/>
          <c:y val="8.0924855491329481E-2"/>
          <c:w val="0.81720859169497484"/>
          <c:h val="0.84393063583815031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記録!$T$18:$V$18</c:f>
              <c:numCache>
                <c:formatCode>General</c:formatCode>
                <c:ptCount val="3"/>
                <c:pt idx="0">
                  <c:v>34.96</c:v>
                </c:pt>
                <c:pt idx="1">
                  <c:v>43.15</c:v>
                </c:pt>
                <c:pt idx="2">
                  <c:v>51.59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C-418E-BDD0-8C249E4A3A1E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E9C-418E-BDD0-8C249E4A3A1E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E9C-418E-BDD0-8C249E4A3A1E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E9C-418E-BDD0-8C249E4A3A1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記録!$C$22:$E$22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9C-418E-BDD0-8C249E4A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30608"/>
        <c:axId val="1"/>
      </c:lineChart>
      <c:catAx>
        <c:axId val="668630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306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0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47870796192457"/>
          <c:y val="8.0460221692156594E-2"/>
          <c:w val="0.81521955465447371"/>
          <c:h val="0.84483232776764416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記録!$T$21:$V$21</c:f>
              <c:numCache>
                <c:formatCode>General</c:formatCode>
                <c:ptCount val="3"/>
                <c:pt idx="0">
                  <c:v>14.76</c:v>
                </c:pt>
                <c:pt idx="1">
                  <c:v>18.329999999999998</c:v>
                </c:pt>
                <c:pt idx="2">
                  <c:v>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E-495D-8A83-FD1BE588EB81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BE-495D-8A83-FD1BE588EB81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EBE-495D-8A83-FD1BE588EB81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BE-495D-8A83-FD1BE588EB8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記録!$O$22:$Q$22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E-495D-8A83-FD1BE588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21040"/>
        <c:axId val="1"/>
      </c:lineChart>
      <c:catAx>
        <c:axId val="668621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21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8749014810354"/>
          <c:y val="9.2105263157894732E-2"/>
          <c:w val="0.7826107724682948"/>
          <c:h val="0.82236842105263153"/>
        </c:manualLayout>
      </c:layout>
      <c:lineChart>
        <c:grouping val="standard"/>
        <c:varyColors val="0"/>
        <c:ser>
          <c:idx val="1"/>
          <c:order val="0"/>
          <c:spPr>
            <a:ln w="25400">
              <a:pattFill prst="pct50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dLbls>
            <c:numFmt formatCode="0_);[Red]\(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96969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記録!$T$22:$V$22</c:f>
              <c:numCache>
                <c:formatCode>General</c:formatCode>
                <c:ptCount val="3"/>
                <c:pt idx="0">
                  <c:v>127.92</c:v>
                </c:pt>
                <c:pt idx="1">
                  <c:v>133.27000000000001</c:v>
                </c:pt>
                <c:pt idx="2">
                  <c:v>138.78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1B-4F67-AC5E-E7086710364D}"/>
            </c:ext>
          </c:extLst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1B-4F67-AC5E-E7086710364D}"/>
                </c:ext>
              </c:extLst>
            </c:dLbl>
            <c:dLbl>
              <c:idx val="1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31B-4F67-AC5E-E7086710364D}"/>
                </c:ext>
              </c:extLst>
            </c:dLbl>
            <c:dLbl>
              <c:idx val="2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31B-4F67-AC5E-E7086710364D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記録!$C$37:$E$37</c:f>
              <c:numCache>
                <c:formatCode>0.0_ 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1B-4F67-AC5E-E7086710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32688"/>
        <c:axId val="1"/>
      </c:lineChart>
      <c:catAx>
        <c:axId val="66863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13" Type="http://schemas.openxmlformats.org/officeDocument/2006/relationships/image" Target="../media/image2.png" />
  <Relationship Id="rId18" Type="http://schemas.openxmlformats.org/officeDocument/2006/relationships/image" Target="../media/image7.png" />
  <Relationship Id="rId3" Type="http://schemas.openxmlformats.org/officeDocument/2006/relationships/chart" Target="../charts/chart3.xml" />
  <Relationship Id="rId21" Type="http://schemas.openxmlformats.org/officeDocument/2006/relationships/image" Target="../media/image10.png" />
  <Relationship Id="rId7" Type="http://schemas.openxmlformats.org/officeDocument/2006/relationships/chart" Target="../charts/chart7.xml" />
  <Relationship Id="rId12" Type="http://schemas.openxmlformats.org/officeDocument/2006/relationships/image" Target="../media/image1.emf" />
  <Relationship Id="rId17" Type="http://schemas.openxmlformats.org/officeDocument/2006/relationships/image" Target="../media/image6.png" />
  <Relationship Id="rId2" Type="http://schemas.openxmlformats.org/officeDocument/2006/relationships/chart" Target="../charts/chart2.xml" />
  <Relationship Id="rId16" Type="http://schemas.openxmlformats.org/officeDocument/2006/relationships/image" Target="../media/image5.png" />
  <Relationship Id="rId20" Type="http://schemas.openxmlformats.org/officeDocument/2006/relationships/image" Target="../media/image9.png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5" Type="http://schemas.openxmlformats.org/officeDocument/2006/relationships/image" Target="../media/image4.png" />
  <Relationship Id="rId10" Type="http://schemas.openxmlformats.org/officeDocument/2006/relationships/chart" Target="../charts/chart10.xml" />
  <Relationship Id="rId19" Type="http://schemas.openxmlformats.org/officeDocument/2006/relationships/image" Target="../media/image8.png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  <Relationship Id="rId14" Type="http://schemas.openxmlformats.org/officeDocument/2006/relationships/image" Target="../media/image3.png" />
  <Relationship Id="rId22" Type="http://schemas.openxmlformats.org/officeDocument/2006/relationships/image" Target="../media/image11.png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2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40</xdr:row>
      <xdr:rowOff>47625</xdr:rowOff>
    </xdr:from>
    <xdr:to>
      <xdr:col>16</xdr:col>
      <xdr:colOff>28575</xdr:colOff>
      <xdr:row>55</xdr:row>
      <xdr:rowOff>76200</xdr:rowOff>
    </xdr:to>
    <xdr:graphicFrame macro="">
      <xdr:nvGraphicFramePr>
        <xdr:cNvPr id="1701" name="グラフ 2">
          <a:extLst>
            <a:ext uri="{FF2B5EF4-FFF2-40B4-BE49-F238E27FC236}">
              <a16:creationId xmlns:a16="http://schemas.microsoft.com/office/drawing/2014/main" id="{CC7AA793-2247-474A-B4FC-F18370EE5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8</xdr:row>
      <xdr:rowOff>47625</xdr:rowOff>
    </xdr:from>
    <xdr:to>
      <xdr:col>8</xdr:col>
      <xdr:colOff>428625</xdr:colOff>
      <xdr:row>17</xdr:row>
      <xdr:rowOff>142875</xdr:rowOff>
    </xdr:to>
    <xdr:graphicFrame macro="">
      <xdr:nvGraphicFramePr>
        <xdr:cNvPr id="1702" name="グラフ 85">
          <a:extLst>
            <a:ext uri="{FF2B5EF4-FFF2-40B4-BE49-F238E27FC236}">
              <a16:creationId xmlns:a16="http://schemas.microsoft.com/office/drawing/2014/main" id="{3765DF1D-EFE1-4AB3-9D96-4391EE59A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28575</xdr:colOff>
      <xdr:row>8</xdr:row>
      <xdr:rowOff>57150</xdr:rowOff>
    </xdr:from>
    <xdr:to>
      <xdr:col>13</xdr:col>
      <xdr:colOff>0</xdr:colOff>
      <xdr:row>18</xdr:row>
      <xdr:rowOff>0</xdr:rowOff>
    </xdr:to>
    <xdr:graphicFrame macro="">
      <xdr:nvGraphicFramePr>
        <xdr:cNvPr id="1703" name="グラフ 9">
          <a:extLst>
            <a:ext uri="{FF2B5EF4-FFF2-40B4-BE49-F238E27FC236}">
              <a16:creationId xmlns:a16="http://schemas.microsoft.com/office/drawing/2014/main" id="{D6549C2C-6DE9-4224-8947-F84C5A28E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13</xdr:col>
      <xdr:colOff>28575</xdr:colOff>
      <xdr:row>8</xdr:row>
      <xdr:rowOff>28575</xdr:rowOff>
    </xdr:from>
    <xdr:to>
      <xdr:col>17</xdr:col>
      <xdr:colOff>0</xdr:colOff>
      <xdr:row>17</xdr:row>
      <xdr:rowOff>123825</xdr:rowOff>
    </xdr:to>
    <xdr:graphicFrame macro="">
      <xdr:nvGraphicFramePr>
        <xdr:cNvPr id="1704" name="グラフ 67">
          <a:extLst>
            <a:ext uri="{FF2B5EF4-FFF2-40B4-BE49-F238E27FC236}">
              <a16:creationId xmlns:a16="http://schemas.microsoft.com/office/drawing/2014/main" id="{0283022C-670B-4BA4-AF37-15EFBAAF5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</xdr:colOff>
      <xdr:row>23</xdr:row>
      <xdr:rowOff>9525</xdr:rowOff>
    </xdr:from>
    <xdr:to>
      <xdr:col>8</xdr:col>
      <xdr:colOff>409575</xdr:colOff>
      <xdr:row>32</xdr:row>
      <xdr:rowOff>152400</xdr:rowOff>
    </xdr:to>
    <xdr:graphicFrame macro="">
      <xdr:nvGraphicFramePr>
        <xdr:cNvPr id="1705" name="グラフ 71">
          <a:extLst>
            <a:ext uri="{FF2B5EF4-FFF2-40B4-BE49-F238E27FC236}">
              <a16:creationId xmlns:a16="http://schemas.microsoft.com/office/drawing/2014/main" id="{585D23D1-5036-4C20-93BF-164E9AD8B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8</xdr:row>
      <xdr:rowOff>76200</xdr:rowOff>
    </xdr:from>
    <xdr:to>
      <xdr:col>4</xdr:col>
      <xdr:colOff>419100</xdr:colOff>
      <xdr:row>17</xdr:row>
      <xdr:rowOff>161925</xdr:rowOff>
    </xdr:to>
    <xdr:graphicFrame macro="">
      <xdr:nvGraphicFramePr>
        <xdr:cNvPr id="1706" name="グラフ 84">
          <a:extLst>
            <a:ext uri="{FF2B5EF4-FFF2-40B4-BE49-F238E27FC236}">
              <a16:creationId xmlns:a16="http://schemas.microsoft.com/office/drawing/2014/main" id="{B0EC6366-27CA-47D8-96B5-78BC8C685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23</xdr:row>
      <xdr:rowOff>47625</xdr:rowOff>
    </xdr:from>
    <xdr:to>
      <xdr:col>4</xdr:col>
      <xdr:colOff>428625</xdr:colOff>
      <xdr:row>32</xdr:row>
      <xdr:rowOff>152400</xdr:rowOff>
    </xdr:to>
    <xdr:graphicFrame macro="">
      <xdr:nvGraphicFramePr>
        <xdr:cNvPr id="1707" name="グラフ 86">
          <a:extLst>
            <a:ext uri="{FF2B5EF4-FFF2-40B4-BE49-F238E27FC236}">
              <a16:creationId xmlns:a16="http://schemas.microsoft.com/office/drawing/2014/main" id="{28225598-5AD2-4C6C-95E8-4998509C0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19050</xdr:colOff>
      <xdr:row>23</xdr:row>
      <xdr:rowOff>38100</xdr:rowOff>
    </xdr:from>
    <xdr:to>
      <xdr:col>16</xdr:col>
      <xdr:colOff>428625</xdr:colOff>
      <xdr:row>32</xdr:row>
      <xdr:rowOff>152400</xdr:rowOff>
    </xdr:to>
    <xdr:graphicFrame macro="">
      <xdr:nvGraphicFramePr>
        <xdr:cNvPr id="1708" name="グラフ 88">
          <a:extLst>
            <a:ext uri="{FF2B5EF4-FFF2-40B4-BE49-F238E27FC236}">
              <a16:creationId xmlns:a16="http://schemas.microsoft.com/office/drawing/2014/main" id="{58C11BA5-8A45-4E1D-9E06-91C4E70E4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37</xdr:row>
      <xdr:rowOff>38100</xdr:rowOff>
    </xdr:from>
    <xdr:to>
      <xdr:col>4</xdr:col>
      <xdr:colOff>419100</xdr:colOff>
      <xdr:row>42</xdr:row>
      <xdr:rowOff>123825</xdr:rowOff>
    </xdr:to>
    <xdr:graphicFrame macro="">
      <xdr:nvGraphicFramePr>
        <xdr:cNvPr id="1709" name="グラフ 89">
          <a:extLst>
            <a:ext uri="{FF2B5EF4-FFF2-40B4-BE49-F238E27FC236}">
              <a16:creationId xmlns:a16="http://schemas.microsoft.com/office/drawing/2014/main" id="{E847E741-A4BD-4DA6-9A13-80204ECE8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19050</xdr:colOff>
      <xdr:row>23</xdr:row>
      <xdr:rowOff>9525</xdr:rowOff>
    </xdr:from>
    <xdr:to>
      <xdr:col>12</xdr:col>
      <xdr:colOff>428625</xdr:colOff>
      <xdr:row>32</xdr:row>
      <xdr:rowOff>142875</xdr:rowOff>
    </xdr:to>
    <xdr:graphicFrame macro="">
      <xdr:nvGraphicFramePr>
        <xdr:cNvPr id="1710" name="グラフ 90">
          <a:extLst>
            <a:ext uri="{FF2B5EF4-FFF2-40B4-BE49-F238E27FC236}">
              <a16:creationId xmlns:a16="http://schemas.microsoft.com/office/drawing/2014/main" id="{02DDC028-35EE-4C68-98C3-231536029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19050</xdr:colOff>
      <xdr:row>46</xdr:row>
      <xdr:rowOff>28575</xdr:rowOff>
    </xdr:from>
    <xdr:to>
      <xdr:col>4</xdr:col>
      <xdr:colOff>428625</xdr:colOff>
      <xdr:row>55</xdr:row>
      <xdr:rowOff>104775</xdr:rowOff>
    </xdr:to>
    <xdr:graphicFrame macro="">
      <xdr:nvGraphicFramePr>
        <xdr:cNvPr id="1711" name="グラフ 91">
          <a:extLst>
            <a:ext uri="{FF2B5EF4-FFF2-40B4-BE49-F238E27FC236}">
              <a16:creationId xmlns:a16="http://schemas.microsoft.com/office/drawing/2014/main" id="{93F9FB6C-79AF-484B-8ED7-809A230EC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40</xdr:row>
          <xdr:rowOff>104775</xdr:rowOff>
        </xdr:from>
        <xdr:to>
          <xdr:col>17</xdr:col>
          <xdr:colOff>0</xdr:colOff>
          <xdr:row>48</xdr:row>
          <xdr:rowOff>0</xdr:rowOff>
        </xdr:to>
        <xdr:pic>
          <xdr:nvPicPr>
            <xdr:cNvPr id="1712" name="Picture 225">
              <a:extLst>
                <a:ext uri="{FF2B5EF4-FFF2-40B4-BE49-F238E27FC236}">
                  <a16:creationId xmlns:a16="http://schemas.microsoft.com/office/drawing/2014/main" id="{594D04B2-BBFD-4590-90E9-9CCD33853B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評価!$Z$2:$Z$9" spid="_x0000_s1726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362700" y="7600950"/>
              <a:ext cx="981075" cy="1419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</xdr:col>
      <xdr:colOff>219075</xdr:colOff>
      <xdr:row>29</xdr:row>
      <xdr:rowOff>47625</xdr:rowOff>
    </xdr:from>
    <xdr:to>
      <xdr:col>5</xdr:col>
      <xdr:colOff>0</xdr:colOff>
      <xdr:row>33</xdr:row>
      <xdr:rowOff>0</xdr:rowOff>
    </xdr:to>
    <xdr:pic>
      <xdr:nvPicPr>
        <xdr:cNvPr id="1713" name="Picture 226">
          <a:extLst>
            <a:ext uri="{FF2B5EF4-FFF2-40B4-BE49-F238E27FC236}">
              <a16:creationId xmlns:a16="http://schemas.microsoft.com/office/drawing/2014/main" id="{B9A09DB8-A716-41B9-8E84-CA92CC8A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219700"/>
          <a:ext cx="676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333375</xdr:colOff>
      <xdr:row>29</xdr:row>
      <xdr:rowOff>95250</xdr:rowOff>
    </xdr:from>
    <xdr:to>
      <xdr:col>9</xdr:col>
      <xdr:colOff>0</xdr:colOff>
      <xdr:row>33</xdr:row>
      <xdr:rowOff>0</xdr:rowOff>
    </xdr:to>
    <xdr:pic>
      <xdr:nvPicPr>
        <xdr:cNvPr id="1714" name="Picture 227">
          <a:extLst>
            <a:ext uri="{FF2B5EF4-FFF2-40B4-BE49-F238E27FC236}">
              <a16:creationId xmlns:a16="http://schemas.microsoft.com/office/drawing/2014/main" id="{7F908960-2F53-4B00-9A46-D099B3E17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267325"/>
          <a:ext cx="5619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28</xdr:row>
      <xdr:rowOff>161925</xdr:rowOff>
    </xdr:from>
    <xdr:to>
      <xdr:col>13</xdr:col>
      <xdr:colOff>28575</xdr:colOff>
      <xdr:row>33</xdr:row>
      <xdr:rowOff>0</xdr:rowOff>
    </xdr:to>
    <xdr:pic>
      <xdr:nvPicPr>
        <xdr:cNvPr id="1715" name="Picture 228">
          <a:extLst>
            <a:ext uri="{FF2B5EF4-FFF2-40B4-BE49-F238E27FC236}">
              <a16:creationId xmlns:a16="http://schemas.microsoft.com/office/drawing/2014/main" id="{D62F7F22-B9FC-4A56-965F-6EE66DD0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5162550"/>
          <a:ext cx="657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419100</xdr:colOff>
      <xdr:row>29</xdr:row>
      <xdr:rowOff>76200</xdr:rowOff>
    </xdr:from>
    <xdr:to>
      <xdr:col>17</xdr:col>
      <xdr:colOff>0</xdr:colOff>
      <xdr:row>33</xdr:row>
      <xdr:rowOff>28575</xdr:rowOff>
    </xdr:to>
    <xdr:pic>
      <xdr:nvPicPr>
        <xdr:cNvPr id="1716" name="Picture 229">
          <a:extLst>
            <a:ext uri="{FF2B5EF4-FFF2-40B4-BE49-F238E27FC236}">
              <a16:creationId xmlns:a16="http://schemas.microsoft.com/office/drawing/2014/main" id="{CCFD074E-5AC5-4FE9-A205-AC830BCC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923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409575</xdr:colOff>
      <xdr:row>15</xdr:row>
      <xdr:rowOff>47625</xdr:rowOff>
    </xdr:from>
    <xdr:to>
      <xdr:col>13</xdr:col>
      <xdr:colOff>0</xdr:colOff>
      <xdr:row>18</xdr:row>
      <xdr:rowOff>0</xdr:rowOff>
    </xdr:to>
    <xdr:pic>
      <xdr:nvPicPr>
        <xdr:cNvPr id="1717" name="Picture 230">
          <a:extLst>
            <a:ext uri="{FF2B5EF4-FFF2-40B4-BE49-F238E27FC236}">
              <a16:creationId xmlns:a16="http://schemas.microsoft.com/office/drawing/2014/main" id="{5B7ED5B4-6B8E-48F4-BD35-F833ED9F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867025"/>
          <a:ext cx="933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171450</xdr:colOff>
      <xdr:row>14</xdr:row>
      <xdr:rowOff>66675</xdr:rowOff>
    </xdr:from>
    <xdr:to>
      <xdr:col>17</xdr:col>
      <xdr:colOff>0</xdr:colOff>
      <xdr:row>18</xdr:row>
      <xdr:rowOff>28575</xdr:rowOff>
    </xdr:to>
    <xdr:pic>
      <xdr:nvPicPr>
        <xdr:cNvPr id="1718" name="Picture 231">
          <a:extLst>
            <a:ext uri="{FF2B5EF4-FFF2-40B4-BE49-F238E27FC236}">
              <a16:creationId xmlns:a16="http://schemas.microsoft.com/office/drawing/2014/main" id="{4772C88D-498C-4CFE-B7BD-842636A2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2714625"/>
          <a:ext cx="723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14</xdr:row>
      <xdr:rowOff>133350</xdr:rowOff>
    </xdr:from>
    <xdr:to>
      <xdr:col>9</xdr:col>
      <xdr:colOff>0</xdr:colOff>
      <xdr:row>18</xdr:row>
      <xdr:rowOff>0</xdr:rowOff>
    </xdr:to>
    <xdr:pic>
      <xdr:nvPicPr>
        <xdr:cNvPr id="1719" name="Picture 232">
          <a:extLst>
            <a:ext uri="{FF2B5EF4-FFF2-40B4-BE49-F238E27FC236}">
              <a16:creationId xmlns:a16="http://schemas.microsoft.com/office/drawing/2014/main" id="{58B9437F-2AE1-4822-B367-191706F9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781300"/>
          <a:ext cx="98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13</xdr:row>
      <xdr:rowOff>66675</xdr:rowOff>
    </xdr:from>
    <xdr:to>
      <xdr:col>5</xdr:col>
      <xdr:colOff>0</xdr:colOff>
      <xdr:row>18</xdr:row>
      <xdr:rowOff>0</xdr:rowOff>
    </xdr:to>
    <xdr:pic>
      <xdr:nvPicPr>
        <xdr:cNvPr id="1720" name="Picture 233">
          <a:extLst>
            <a:ext uri="{FF2B5EF4-FFF2-40B4-BE49-F238E27FC236}">
              <a16:creationId xmlns:a16="http://schemas.microsoft.com/office/drawing/2014/main" id="{33EF5CD8-6B0A-444D-B57F-EDB33034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543175"/>
          <a:ext cx="390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38</xdr:row>
      <xdr:rowOff>295275</xdr:rowOff>
    </xdr:from>
    <xdr:to>
      <xdr:col>5</xdr:col>
      <xdr:colOff>0</xdr:colOff>
      <xdr:row>43</xdr:row>
      <xdr:rowOff>0</xdr:rowOff>
    </xdr:to>
    <xdr:pic>
      <xdr:nvPicPr>
        <xdr:cNvPr id="1721" name="Picture 234">
          <a:extLst>
            <a:ext uri="{FF2B5EF4-FFF2-40B4-BE49-F238E27FC236}">
              <a16:creationId xmlns:a16="http://schemas.microsoft.com/office/drawing/2014/main" id="{602E9C40-7F51-4BF0-8B42-2E037ADA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210425"/>
          <a:ext cx="600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51</xdr:row>
      <xdr:rowOff>95250</xdr:rowOff>
    </xdr:from>
    <xdr:to>
      <xdr:col>5</xdr:col>
      <xdr:colOff>0</xdr:colOff>
      <xdr:row>56</xdr:row>
      <xdr:rowOff>0</xdr:rowOff>
    </xdr:to>
    <xdr:pic>
      <xdr:nvPicPr>
        <xdr:cNvPr id="1722" name="Picture 235">
          <a:extLst>
            <a:ext uri="{FF2B5EF4-FFF2-40B4-BE49-F238E27FC236}">
              <a16:creationId xmlns:a16="http://schemas.microsoft.com/office/drawing/2014/main" id="{D1F53916-118B-486F-9526-1BEC88FCD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686925"/>
          <a:ext cx="371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今年記録"/>
      <sheetName val="昨年記録"/>
      <sheetName val="一昨年記録"/>
      <sheetName val="統計"/>
      <sheetName val="入力"/>
      <sheetName val="分割ファイル"/>
      <sheetName val="個表"/>
      <sheetName val="クラス表"/>
      <sheetName val="県提出様式"/>
      <sheetName val="学校統計"/>
      <sheetName val="ランキング"/>
      <sheetName val="部活動"/>
      <sheetName val="記録表"/>
      <sheetName val="県平均"/>
      <sheetName val="ブック名"/>
      <sheetName val="得点"/>
    </sheetNames>
    <sheetDataSet>
      <sheetData sheetId="0">
        <row r="9">
          <cell r="R9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73"/>
  <sheetViews>
    <sheetView showGridLines="0" tabSelected="1" zoomScaleNormal="100" workbookViewId="0">
      <selection activeCell="G2" sqref="G2"/>
    </sheetView>
  </sheetViews>
  <sheetFormatPr defaultRowHeight="12" x14ac:dyDescent="0.15"/>
  <cols>
    <col min="1" max="1" width="2.25" style="2" customWidth="1"/>
    <col min="2" max="2" width="5.875" style="2" customWidth="1"/>
    <col min="3" max="3" width="6" style="2" customWidth="1"/>
    <col min="4" max="12" width="5.875" style="2" customWidth="1"/>
    <col min="13" max="17" width="5.875" style="4" customWidth="1"/>
    <col min="18" max="18" width="2.25" style="4" customWidth="1"/>
    <col min="19" max="19" width="3.75" style="2" hidden="1" customWidth="1"/>
    <col min="20" max="20" width="7.125" style="2" hidden="1" customWidth="1"/>
    <col min="21" max="21" width="8.75" style="2" hidden="1" customWidth="1"/>
    <col min="22" max="22" width="6.375" style="2" hidden="1" customWidth="1"/>
    <col min="23" max="24" width="3.75" style="2" hidden="1" customWidth="1"/>
    <col min="25" max="25" width="4.25" style="2" hidden="1" customWidth="1"/>
    <col min="26" max="26" width="6.375" style="2" hidden="1" customWidth="1"/>
    <col min="27" max="28" width="4.875" style="2" hidden="1" customWidth="1"/>
    <col min="29" max="29" width="4.125" style="2" hidden="1" customWidth="1"/>
    <col min="30" max="30" width="4.25" style="2" customWidth="1"/>
    <col min="31" max="40" width="5.875" style="2" customWidth="1"/>
    <col min="41" max="16384" width="9" style="2"/>
  </cols>
  <sheetData>
    <row r="1" spans="1:28" ht="21" customHeight="1" x14ac:dyDescent="0.15">
      <c r="A1" s="176" t="s">
        <v>245</v>
      </c>
      <c r="B1" s="177"/>
      <c r="C1" s="177"/>
      <c r="D1" s="177"/>
      <c r="E1" s="178"/>
      <c r="F1" s="38" t="s">
        <v>239</v>
      </c>
      <c r="G1" s="124" t="s">
        <v>236</v>
      </c>
      <c r="H1" s="38" t="s">
        <v>237</v>
      </c>
      <c r="I1" s="38" t="s">
        <v>238</v>
      </c>
      <c r="J1" s="39" t="s">
        <v>76</v>
      </c>
      <c r="K1" s="170" t="s">
        <v>77</v>
      </c>
      <c r="L1" s="171"/>
      <c r="M1" s="171"/>
      <c r="N1" s="172"/>
      <c r="O1" s="170" t="s">
        <v>79</v>
      </c>
      <c r="P1" s="171"/>
      <c r="Q1" s="171"/>
      <c r="R1" s="181"/>
      <c r="S1" s="30"/>
      <c r="T1" s="34"/>
      <c r="U1" s="35"/>
    </row>
    <row r="2" spans="1:28" ht="21" customHeight="1" x14ac:dyDescent="0.15">
      <c r="A2" s="173" t="s">
        <v>288</v>
      </c>
      <c r="B2" s="174"/>
      <c r="C2" s="174"/>
      <c r="D2" s="174"/>
      <c r="E2" s="175"/>
      <c r="F2" s="122" t="s">
        <v>36</v>
      </c>
      <c r="G2" s="59" t="s">
        <v>279</v>
      </c>
      <c r="H2" s="123" t="s">
        <v>280</v>
      </c>
      <c r="I2" s="59" t="s">
        <v>281</v>
      </c>
      <c r="J2" s="31" t="s">
        <v>17</v>
      </c>
      <c r="K2" s="191"/>
      <c r="L2" s="192"/>
      <c r="M2" s="192"/>
      <c r="N2" s="193"/>
      <c r="O2" s="188"/>
      <c r="P2" s="189"/>
      <c r="Q2" s="189"/>
      <c r="R2" s="190"/>
      <c r="S2" s="33"/>
      <c r="T2" s="29"/>
      <c r="U2" s="33"/>
    </row>
    <row r="3" spans="1:28" ht="13.5" customHeight="1" thickBot="1" x14ac:dyDescent="0.2">
      <c r="A3" s="91"/>
      <c r="B3" s="92"/>
      <c r="C3" s="93"/>
      <c r="D3" s="93"/>
      <c r="E3" s="93"/>
      <c r="F3" s="94"/>
      <c r="G3" s="95"/>
      <c r="H3" s="95"/>
      <c r="I3" s="95"/>
      <c r="J3" s="95"/>
      <c r="K3" s="95"/>
      <c r="L3" s="95"/>
      <c r="M3" s="96"/>
      <c r="N3" s="99"/>
      <c r="O3" s="182" t="s">
        <v>80</v>
      </c>
      <c r="P3" s="100"/>
      <c r="Q3" s="182" t="s">
        <v>290</v>
      </c>
      <c r="R3" s="185"/>
      <c r="S3" s="6" t="s">
        <v>17</v>
      </c>
    </row>
    <row r="4" spans="1:28" ht="15.75" customHeight="1" x14ac:dyDescent="0.15">
      <c r="A4" s="91"/>
      <c r="B4" s="179" t="s">
        <v>246</v>
      </c>
      <c r="C4" s="179"/>
      <c r="D4" s="179"/>
      <c r="E4" s="179"/>
      <c r="F4" s="97" t="s">
        <v>289</v>
      </c>
      <c r="G4" s="92"/>
      <c r="H4" s="92"/>
      <c r="I4" s="92"/>
      <c r="J4" s="92"/>
      <c r="K4" s="92"/>
      <c r="L4" s="92"/>
      <c r="M4" s="98"/>
      <c r="N4" s="101"/>
      <c r="O4" s="183"/>
      <c r="P4" s="102"/>
      <c r="Q4" s="186"/>
      <c r="R4" s="187"/>
      <c r="S4" s="2" t="s">
        <v>20</v>
      </c>
      <c r="U4" s="1"/>
    </row>
    <row r="5" spans="1:28" ht="15.75" customHeight="1" x14ac:dyDescent="0.15">
      <c r="A5" s="91"/>
      <c r="B5" s="58" t="s">
        <v>36</v>
      </c>
      <c r="C5" s="76" t="str">
        <f>$G$2</f>
        <v>３年</v>
      </c>
      <c r="D5" s="76" t="str">
        <f>$H$2</f>
        <v>４年</v>
      </c>
      <c r="E5" s="76" t="str">
        <f>$I$2</f>
        <v>５年</v>
      </c>
      <c r="F5" s="184" t="s">
        <v>283</v>
      </c>
      <c r="G5" s="184"/>
      <c r="H5" s="184"/>
      <c r="I5" s="184"/>
      <c r="J5" s="184" t="s">
        <v>230</v>
      </c>
      <c r="K5" s="184"/>
      <c r="L5" s="184"/>
      <c r="M5" s="184"/>
      <c r="N5" s="194" t="s">
        <v>231</v>
      </c>
      <c r="O5" s="195"/>
      <c r="P5" s="195"/>
      <c r="Q5" s="196"/>
      <c r="R5" s="103"/>
      <c r="S5" t="s">
        <v>277</v>
      </c>
      <c r="T5" s="2">
        <v>2</v>
      </c>
      <c r="U5" s="1"/>
    </row>
    <row r="6" spans="1:28" ht="13.5" customHeight="1" x14ac:dyDescent="0.15">
      <c r="A6" s="109"/>
      <c r="B6" s="44" t="s">
        <v>227</v>
      </c>
      <c r="C6" s="45"/>
      <c r="D6" s="45"/>
      <c r="E6" s="45"/>
      <c r="F6" s="58" t="s">
        <v>36</v>
      </c>
      <c r="G6" s="76" t="str">
        <f>$G$2</f>
        <v>３年</v>
      </c>
      <c r="H6" s="76" t="str">
        <f>$H$2</f>
        <v>４年</v>
      </c>
      <c r="I6" s="76" t="str">
        <f>$I$2</f>
        <v>５年</v>
      </c>
      <c r="J6" s="58" t="s">
        <v>36</v>
      </c>
      <c r="K6" s="76" t="str">
        <f>$G$2</f>
        <v>３年</v>
      </c>
      <c r="L6" s="76" t="str">
        <f>$H$2</f>
        <v>４年</v>
      </c>
      <c r="M6" s="76" t="str">
        <f>$I$2</f>
        <v>５年</v>
      </c>
      <c r="N6" s="58" t="s">
        <v>36</v>
      </c>
      <c r="O6" s="76" t="str">
        <f>$G$2</f>
        <v>３年</v>
      </c>
      <c r="P6" s="76" t="str">
        <f>$H$2</f>
        <v>４年</v>
      </c>
      <c r="Q6" s="76" t="str">
        <f>$I$2</f>
        <v>５年</v>
      </c>
      <c r="R6" s="103"/>
      <c r="S6" t="s">
        <v>278</v>
      </c>
      <c r="T6" s="2">
        <v>3</v>
      </c>
      <c r="U6" s="1"/>
    </row>
    <row r="7" spans="1:28" ht="13.5" customHeight="1" x14ac:dyDescent="0.15">
      <c r="A7" s="109"/>
      <c r="B7" s="46" t="s">
        <v>228</v>
      </c>
      <c r="C7" s="47"/>
      <c r="D7" s="47"/>
      <c r="E7" s="47"/>
      <c r="F7" s="41" t="s">
        <v>7</v>
      </c>
      <c r="G7" s="13"/>
      <c r="H7" s="13"/>
      <c r="I7" s="13"/>
      <c r="J7" s="40" t="s">
        <v>232</v>
      </c>
      <c r="K7" s="13"/>
      <c r="L7" s="13"/>
      <c r="M7" s="13"/>
      <c r="N7" s="41" t="s">
        <v>233</v>
      </c>
      <c r="O7" s="13"/>
      <c r="P7" s="13"/>
      <c r="Q7" s="13"/>
      <c r="R7" s="104"/>
      <c r="S7" t="s">
        <v>279</v>
      </c>
      <c r="T7" s="2">
        <v>4</v>
      </c>
      <c r="U7" s="1"/>
    </row>
    <row r="8" spans="1:28" ht="13.5" customHeight="1" x14ac:dyDescent="0.15">
      <c r="A8" s="109"/>
      <c r="B8" s="50" t="s">
        <v>78</v>
      </c>
      <c r="C8" s="51" t="str">
        <f>IF(ISNA(T11),"",VLOOKUP(T11,IF($J$2="男子",男握力,女握力),2))</f>
        <v/>
      </c>
      <c r="D8" s="51" t="str">
        <f>IF(ISNA(U11),"",VLOOKUP(U11,IF($J$2="男子",男握力,女握力),2))</f>
        <v/>
      </c>
      <c r="E8" s="51" t="str">
        <f>IF(ISNA(V11),"",VLOOKUP(V11,IF($J$2="男子",男握力,女握力),2))</f>
        <v/>
      </c>
      <c r="F8" s="50" t="s">
        <v>78</v>
      </c>
      <c r="G8" s="51" t="str">
        <f>IF(G7="","",VLOOKUP(G7,IF($J$2="男子",男上体起こし,女上体起こし),2))</f>
        <v/>
      </c>
      <c r="H8" s="51" t="str">
        <f>IF(H7="","",VLOOKUP(H7,IF($J$2="男子",男上体起こし,女上体起こし),2))</f>
        <v/>
      </c>
      <c r="I8" s="51" t="str">
        <f>IF(I7="","",VLOOKUP(I7,IF($J$2="男子",男上体起こし,女上体起こし),2))</f>
        <v/>
      </c>
      <c r="J8" s="50" t="s">
        <v>78</v>
      </c>
      <c r="K8" s="51" t="str">
        <f>IF(K7="","",VLOOKUP(K7,IF($J$2="男子",男長座体前屈,女長座体前屈),2))</f>
        <v/>
      </c>
      <c r="L8" s="51" t="str">
        <f>IF(L7="","",VLOOKUP(L7,IF($J$2="男子",男長座体前屈,女長座体前屈),2))</f>
        <v/>
      </c>
      <c r="M8" s="51" t="str">
        <f>IF(M7="","",VLOOKUP(M7,IF($J$2="男子",男長座体前屈,女長座体前屈),2))</f>
        <v/>
      </c>
      <c r="N8" s="50" t="s">
        <v>78</v>
      </c>
      <c r="O8" s="51" t="str">
        <f>IF(O7="","",VLOOKUP(O7,IF($J$2="男子",男反復横とび,女反復横とび),2))</f>
        <v/>
      </c>
      <c r="P8" s="51" t="str">
        <f>IF(P7="","",VLOOKUP(P7,IF($J$2="男子",男反復横とび,女反復横とび),2))</f>
        <v/>
      </c>
      <c r="Q8" s="51" t="str">
        <f>IF(Q7="","",VLOOKUP(Q7,IF($J$2="男子",男反復横とび,女反復横とび),2))</f>
        <v/>
      </c>
      <c r="R8" s="103"/>
      <c r="S8" t="s">
        <v>280</v>
      </c>
      <c r="T8" s="2">
        <v>5</v>
      </c>
      <c r="U8" s="1"/>
    </row>
    <row r="9" spans="1:28" s="64" customFormat="1" ht="13.5" customHeight="1" x14ac:dyDescent="0.15">
      <c r="A9" s="91"/>
      <c r="B9" s="52"/>
      <c r="C9" s="63"/>
      <c r="D9" s="53"/>
      <c r="E9" s="54"/>
      <c r="F9" s="52"/>
      <c r="G9" s="53"/>
      <c r="H9" s="53"/>
      <c r="I9" s="54"/>
      <c r="J9" s="52"/>
      <c r="K9" s="53"/>
      <c r="L9" s="53"/>
      <c r="M9" s="54"/>
      <c r="N9" s="52"/>
      <c r="O9" s="53"/>
      <c r="P9" s="53"/>
      <c r="Q9" s="54"/>
      <c r="R9" s="103"/>
      <c r="S9" t="s">
        <v>281</v>
      </c>
      <c r="T9" s="2">
        <v>6</v>
      </c>
      <c r="U9" s="65"/>
    </row>
    <row r="10" spans="1:28" s="64" customFormat="1" ht="13.5" customHeight="1" x14ac:dyDescent="0.15">
      <c r="A10" s="91"/>
      <c r="B10" s="55"/>
      <c r="C10" s="56"/>
      <c r="D10" s="56"/>
      <c r="E10" s="57"/>
      <c r="F10" s="55"/>
      <c r="G10" s="67"/>
      <c r="H10" s="67"/>
      <c r="I10" s="117"/>
      <c r="J10" s="55"/>
      <c r="K10" s="67"/>
      <c r="L10" s="67"/>
      <c r="M10" s="117"/>
      <c r="N10" s="55"/>
      <c r="O10" s="67"/>
      <c r="P10" s="67"/>
      <c r="Q10" s="117"/>
      <c r="R10" s="103"/>
      <c r="S10" t="s">
        <v>282</v>
      </c>
      <c r="T10" s="2">
        <v>7</v>
      </c>
      <c r="U10" s="65"/>
    </row>
    <row r="11" spans="1:28" s="64" customFormat="1" ht="13.5" customHeight="1" x14ac:dyDescent="0.15">
      <c r="A11" s="91"/>
      <c r="B11" s="55"/>
      <c r="C11" s="56"/>
      <c r="D11" s="56"/>
      <c r="E11" s="57"/>
      <c r="F11" s="55"/>
      <c r="G11" s="56"/>
      <c r="H11" s="56"/>
      <c r="I11" s="57"/>
      <c r="J11" s="55"/>
      <c r="K11" s="56"/>
      <c r="L11" s="56"/>
      <c r="M11" s="57"/>
      <c r="N11" s="55"/>
      <c r="O11" s="56"/>
      <c r="P11" s="56"/>
      <c r="Q11" s="57"/>
      <c r="R11" s="103"/>
      <c r="T11" s="126" t="e">
        <f>IF(SUM(C6:C7)=0,NA(),AVERAGE(C6:C7))</f>
        <v>#N/A</v>
      </c>
      <c r="U11" s="126" t="e">
        <f>IF(SUM(D6:D7)=0,NA(),AVERAGE(D6:D7))</f>
        <v>#N/A</v>
      </c>
      <c r="V11" s="126" t="e">
        <f>IF(SUM(E6:E7)=0,NA(),AVERAGE(E6:E7))</f>
        <v>#N/A</v>
      </c>
    </row>
    <row r="12" spans="1:28" s="64" customFormat="1" ht="13.5" customHeight="1" x14ac:dyDescent="0.15">
      <c r="A12" s="91"/>
      <c r="B12" s="55"/>
      <c r="F12" s="55"/>
      <c r="G12" s="56"/>
      <c r="H12" s="56"/>
      <c r="I12" s="57"/>
      <c r="J12" s="55"/>
      <c r="K12" s="56"/>
      <c r="L12" s="56"/>
      <c r="M12" s="57"/>
      <c r="N12" s="55"/>
      <c r="O12" s="56"/>
      <c r="P12" s="56"/>
      <c r="Q12" s="57"/>
      <c r="R12" s="103"/>
      <c r="S12" s="66"/>
      <c r="U12" s="65"/>
    </row>
    <row r="13" spans="1:28" s="64" customFormat="1" ht="13.5" customHeight="1" x14ac:dyDescent="0.15">
      <c r="A13" s="91"/>
      <c r="B13" s="55"/>
      <c r="C13" s="67"/>
      <c r="D13" s="67"/>
      <c r="E13" s="68"/>
      <c r="F13" s="55"/>
      <c r="G13" s="56"/>
      <c r="H13" s="56"/>
      <c r="I13" s="57"/>
      <c r="J13" s="55"/>
      <c r="K13" s="56"/>
      <c r="L13" s="56"/>
      <c r="M13" s="57"/>
      <c r="N13" s="55"/>
      <c r="O13" s="56"/>
      <c r="P13" s="56"/>
      <c r="Q13" s="57"/>
      <c r="R13" s="103"/>
      <c r="S13" s="66"/>
      <c r="T13" s="64" t="s">
        <v>18</v>
      </c>
      <c r="U13" s="65"/>
      <c r="W13" s="64" t="s">
        <v>19</v>
      </c>
      <c r="Z13" s="64" t="s">
        <v>244</v>
      </c>
    </row>
    <row r="14" spans="1:28" s="64" customFormat="1" ht="13.5" customHeight="1" x14ac:dyDescent="0.15">
      <c r="A14" s="91"/>
      <c r="B14" s="55"/>
      <c r="C14" s="67"/>
      <c r="D14" s="67"/>
      <c r="E14" s="68"/>
      <c r="F14" s="55"/>
      <c r="G14" s="56"/>
      <c r="H14" s="56"/>
      <c r="I14" s="57"/>
      <c r="J14" s="55"/>
      <c r="K14" s="56"/>
      <c r="L14" s="56"/>
      <c r="M14" s="57"/>
      <c r="N14" s="55"/>
      <c r="O14" s="56"/>
      <c r="P14" s="56"/>
      <c r="Q14" s="57"/>
      <c r="R14" s="103"/>
      <c r="S14" s="75" t="s">
        <v>269</v>
      </c>
      <c r="T14" s="70">
        <f>IF($G$2=0,NA(),IF($J$2="男子",VLOOKUP($G$2,男子平均,4,FALSE),IF($J$2="女子",VLOOKUP($G$2,女子平均,4,FALSE),"")))</f>
        <v>12.63</v>
      </c>
      <c r="U14" s="70">
        <f>IF($H$2=0,NA(),IF($J$2="男子",VLOOKUP($H$2,男子平均,4,FALSE),IF($J$2="女子",VLOOKUP($H$2,女子平均,4,FALSE),"")))</f>
        <v>14.5</v>
      </c>
      <c r="V14" s="70">
        <f>IF($I$2=0,NA(),IF($J$2="男子",VLOOKUP($I$2,男子平均,4,FALSE),IF($J$2="女子",VLOOKUP($I$2,女子平均,4,FALSE),"")))</f>
        <v>16.7</v>
      </c>
      <c r="W14" s="70">
        <f>IF(G$2=0,"",IF($J$2="男子",VLOOKUP(G$2,男子平均,5,FALSE),IF($J$2="女子",VLOOKUP(G$2,女子平均,5,FALSE),"")))</f>
        <v>2.84</v>
      </c>
      <c r="X14" s="70">
        <f>IF(H$2=0,"",IF($J$2="男子",VLOOKUP(H$2,男子平均,5,FALSE),IF($J$2="女子",VLOOKUP(H$2,女子平均,5,FALSE),"")))</f>
        <v>3.25</v>
      </c>
      <c r="Y14" s="70">
        <f>IF(I$2=0,"",IF($J$2="男子",VLOOKUP(I$2,男子平均,5,FALSE),IF($J$2="女子",VLOOKUP(I$2,女子平均,5,FALSE),"")))</f>
        <v>3.69</v>
      </c>
      <c r="Z14" s="64" t="e">
        <f>IF(T11="",NA(),10*(T11-T14)/W14+50)</f>
        <v>#N/A</v>
      </c>
      <c r="AA14" s="64" t="e">
        <f>IF(U11="",NA(),10*(U11-U14)/X14+50)</f>
        <v>#N/A</v>
      </c>
      <c r="AB14" s="64" t="e">
        <f>IF(V11="",NA(),10*(V11-V14)/Y14+50)</f>
        <v>#N/A</v>
      </c>
    </row>
    <row r="15" spans="1:28" s="64" customFormat="1" ht="13.5" customHeight="1" x14ac:dyDescent="0.15">
      <c r="A15" s="91"/>
      <c r="B15" s="55"/>
      <c r="C15" s="67"/>
      <c r="D15" s="67"/>
      <c r="E15" s="68"/>
      <c r="F15" s="55"/>
      <c r="G15" s="56"/>
      <c r="H15" s="56"/>
      <c r="I15" s="57"/>
      <c r="J15" s="55"/>
      <c r="K15" s="56"/>
      <c r="L15" s="56"/>
      <c r="M15" s="57"/>
      <c r="N15" s="55"/>
      <c r="O15" s="56"/>
      <c r="P15" s="56"/>
      <c r="Q15" s="57"/>
      <c r="R15" s="103"/>
      <c r="S15" s="75" t="s">
        <v>270</v>
      </c>
      <c r="T15" s="70">
        <f>IF($G$2=0,NA(),IF($J$2="男子",VLOOKUP($G$2,男子平均,6,FALSE),IF($J$2="女子",VLOOKUP($G$2,女子平均,6,FALSE),"")))</f>
        <v>15.34</v>
      </c>
      <c r="U15" s="70">
        <f>IF($H$2=0,NA(),IF($J$2="男子",VLOOKUP($H$2,男子平均,6,FALSE),IF($J$2="女子",VLOOKUP($H$2,女子平均,6,FALSE),"")))</f>
        <v>17.3</v>
      </c>
      <c r="V15" s="70">
        <f>IF($I$2=0,NA(),IF($J$2="男子",VLOOKUP($I$2,男子平均,6,FALSE),IF($J$2="女子",VLOOKUP($I$2,女子平均,6,FALSE),"")))</f>
        <v>19.23</v>
      </c>
      <c r="W15" s="70">
        <f>IF(G$2=0,"",IF($J$2="男子",VLOOKUP(G$2,男子平均,7,FALSE),IF($J$2="女子",VLOOKUP(G$2,女子平均,7,FALSE),"")))</f>
        <v>5.61</v>
      </c>
      <c r="X15" s="70">
        <f>IF(H$2=0,"",IF($J$2="男子",VLOOKUP(H$2,男子平均,7,FALSE),IF($J$2="女子",VLOOKUP(H$2,女子平均,7,FALSE),"")))</f>
        <v>5.63</v>
      </c>
      <c r="Y15" s="70">
        <f>IF(I$2=0,"",IF($J$2="男子",VLOOKUP(I$2,男子平均,7,FALSE),IF($J$2="女子",VLOOKUP(I$2,女子平均,7,FALSE),"")))</f>
        <v>5.57</v>
      </c>
      <c r="Z15" s="64" t="e">
        <f>IF(G7="",NA(),10*(G7-T15)/W15+50)</f>
        <v>#N/A</v>
      </c>
      <c r="AA15" s="64" t="e">
        <f>IF(H7="",NA(),10*(H7-U15)/X15+50)</f>
        <v>#N/A</v>
      </c>
      <c r="AB15" s="64" t="e">
        <f>IF(I7="",NA(),10*(I7-V15)/Y15+50)</f>
        <v>#N/A</v>
      </c>
    </row>
    <row r="16" spans="1:28" s="64" customFormat="1" ht="13.5" customHeight="1" x14ac:dyDescent="0.15">
      <c r="A16" s="91"/>
      <c r="B16" s="55"/>
      <c r="C16" s="56"/>
      <c r="D16" s="56"/>
      <c r="E16" s="57"/>
      <c r="F16" s="55"/>
      <c r="G16" s="56"/>
      <c r="H16" s="56"/>
      <c r="I16" s="57"/>
      <c r="J16" s="55"/>
      <c r="K16" s="56"/>
      <c r="L16" s="56"/>
      <c r="M16" s="57"/>
      <c r="N16" s="55"/>
      <c r="O16" s="56"/>
      <c r="P16" s="56"/>
      <c r="Q16" s="57"/>
      <c r="R16" s="103"/>
      <c r="S16" s="75" t="s">
        <v>271</v>
      </c>
      <c r="T16" s="70">
        <f>IF($G$2=0,NA(),IF($J$2="男子",VLOOKUP($G$2,男子平均,8,FALSE),IF($J$2="女子",VLOOKUP($G$2,女子平均,8,FALSE),"")))</f>
        <v>29.35</v>
      </c>
      <c r="U16" s="70">
        <f>IF($H$2=0,NA(),IF($J$2="男子",VLOOKUP($H$2,男子平均,8,FALSE),IF($J$2="女子",VLOOKUP($H$2,女子平均,8,FALSE),"")))</f>
        <v>30.88</v>
      </c>
      <c r="V16" s="70">
        <f>IF($I$2=0,NA(),IF($J$2="男子",VLOOKUP($I$2,男子平均,8,FALSE),IF($J$2="女子",VLOOKUP($I$2,女子平均,8,FALSE),"")))</f>
        <v>32.880000000000003</v>
      </c>
      <c r="W16" s="70">
        <f>IF(G$2=0,"",IF($J$2="男子",VLOOKUP(G$2,男子平均,9,FALSE),IF($J$2="女子",VLOOKUP(G$2,女子平均,9,FALSE),"")))</f>
        <v>6.84</v>
      </c>
      <c r="X16" s="70">
        <f>IF(H$2=0,"",IF($J$2="男子",VLOOKUP(H$2,男子平均,9,FALSE),IF($J$2="女子",VLOOKUP(H$2,女子平均,9,FALSE),"")))</f>
        <v>6.97</v>
      </c>
      <c r="Y16" s="70">
        <f>IF(I$2=0,"",IF($J$2="男子",VLOOKUP(I$2,男子平均,9,FALSE),IF($J$2="女子",VLOOKUP(I$2,女子平均,9,FALSE),"")))</f>
        <v>7.32</v>
      </c>
      <c r="Z16" s="64" t="e">
        <f>IF(K7="",NA(),10*(K7-T16)/W16+50)</f>
        <v>#N/A</v>
      </c>
      <c r="AA16" s="64" t="e">
        <f>IF(L7="",NA(),10*(L7-U16)/X16+50)</f>
        <v>#N/A</v>
      </c>
      <c r="AB16" s="64" t="e">
        <f>IF(M7="",NA(),10*(M7-V16)/Y16+50)</f>
        <v>#N/A</v>
      </c>
    </row>
    <row r="17" spans="1:28" s="64" customFormat="1" ht="13.5" customHeight="1" x14ac:dyDescent="0.15">
      <c r="A17" s="91"/>
      <c r="B17" s="55"/>
      <c r="C17" s="56"/>
      <c r="D17" s="56"/>
      <c r="E17" s="57"/>
      <c r="F17" s="55"/>
      <c r="G17" s="56"/>
      <c r="H17" s="56"/>
      <c r="I17" s="57"/>
      <c r="J17" s="55"/>
      <c r="K17" s="56"/>
      <c r="L17" s="56"/>
      <c r="M17" s="57"/>
      <c r="N17" s="55"/>
      <c r="O17" s="56"/>
      <c r="P17" s="56"/>
      <c r="Q17" s="57"/>
      <c r="R17" s="103"/>
      <c r="S17" s="75" t="s">
        <v>272</v>
      </c>
      <c r="T17" s="70">
        <f>IF($G$2=0,NA(),IF($J$2="男子",VLOOKUP($G$2,男子平均,10,FALSE),IF($J$2="女子",VLOOKUP($G$2,女子平均,10,FALSE),"")))</f>
        <v>33.64</v>
      </c>
      <c r="U17" s="70">
        <f>IF($H$2=0,NA(),IF($J$2="男子",VLOOKUP($H$2,男子平均,10,FALSE),IF($J$2="女子",VLOOKUP($H$2,女子平均,10,FALSE),"")))</f>
        <v>37.61</v>
      </c>
      <c r="V17" s="70">
        <f>IF($I$2=0,NA(),IF($J$2="男子",VLOOKUP($I$2,男子平均,10,FALSE),IF($J$2="女子",VLOOKUP($I$2,女子平均,10,FALSE),"")))</f>
        <v>41.95</v>
      </c>
      <c r="W17" s="70">
        <f>IF(G$2=0,"",IF($J$2="男子",VLOOKUP(G$2,男子平均,11,FALSE),IF($J$2="女子",VLOOKUP(G$2,女子平均,11,FALSE),"")))</f>
        <v>7.32</v>
      </c>
      <c r="X17" s="70">
        <f>IF(H$2=0,"",IF($J$2="男子",VLOOKUP(H$2,男子平均,11,FALSE),IF($J$2="女子",VLOOKUP(H$2,女子平均,11,FALSE),"")))</f>
        <v>7.56</v>
      </c>
      <c r="Y17" s="70">
        <f>IF(I$2=0,"",IF($J$2="男子",VLOOKUP(I$2,男子平均,11,FALSE),IF($J$2="女子",VLOOKUP(I$2,女子平均,11,FALSE),"")))</f>
        <v>7.48</v>
      </c>
      <c r="Z17" s="64" t="e">
        <f>IF(O7="",NA(),10*(O7-T17)/W17+50)</f>
        <v>#N/A</v>
      </c>
      <c r="AA17" s="64" t="e">
        <f>IF(P7="",NA(),10*(P7-U17)/X17+50)</f>
        <v>#N/A</v>
      </c>
      <c r="AB17" s="64" t="e">
        <f>IF(Q7="",NA(),10*(Q7-V17)/Y17+50)</f>
        <v>#N/A</v>
      </c>
    </row>
    <row r="18" spans="1:28" s="64" customFormat="1" ht="13.5" customHeight="1" x14ac:dyDescent="0.15">
      <c r="A18" s="91"/>
      <c r="B18" s="60"/>
      <c r="C18" s="61"/>
      <c r="D18" s="61"/>
      <c r="E18" s="62"/>
      <c r="F18" s="60"/>
      <c r="G18" s="61"/>
      <c r="H18" s="61"/>
      <c r="I18" s="62"/>
      <c r="J18" s="60"/>
      <c r="K18" s="61"/>
      <c r="L18" s="61"/>
      <c r="M18" s="62"/>
      <c r="N18" s="60"/>
      <c r="O18" s="61"/>
      <c r="P18" s="61"/>
      <c r="Q18" s="62"/>
      <c r="R18" s="103"/>
      <c r="S18" s="69" t="s">
        <v>276</v>
      </c>
      <c r="T18" s="70">
        <f>IF($G$2=0,NA(),IF($J$2="男子",VLOOKUP($G$2,男子平均,12,FALSE),IF($J$2="女子",VLOOKUP($G$2,女子平均,12,FALSE),"")))</f>
        <v>34.96</v>
      </c>
      <c r="U18" s="70">
        <f>IF($H$2=0,NA(),IF($J$2="男子",VLOOKUP($H$2,男子平均,12,FALSE),IF($J$2="女子",VLOOKUP($H$2,女子平均,12,FALSE),"")))</f>
        <v>43.15</v>
      </c>
      <c r="V18" s="70">
        <f>IF($I$2=0,NA(),IF($J$2="男子",VLOOKUP($I$2,男子平均,12,FALSE),IF($J$2="女子",VLOOKUP($I$2,女子平均,12,FALSE),"")))</f>
        <v>51.59</v>
      </c>
      <c r="W18" s="70">
        <f>IF(G$2=0,"",IF($J$2="男子",VLOOKUP(G$2,男子平均,13,FALSE),IF($J$2="女子",VLOOKUP(G$2,女子平均,13,FALSE),"")))</f>
        <v>15.7</v>
      </c>
      <c r="X18" s="70">
        <f>IF(H$2=0,"",IF($J$2="男子",VLOOKUP(H$2,男子平均,13,FALSE),IF($J$2="女子",VLOOKUP(H$2,女子平均,13,FALSE),"")))</f>
        <v>18.600000000000001</v>
      </c>
      <c r="Y18" s="70">
        <f>IF(I$2=0,"",IF($J$2="男子",VLOOKUP(I$2,男子平均,13,FALSE),IF($J$2="女子",VLOOKUP(I$2,女子平均,13,FALSE),"")))</f>
        <v>20.04</v>
      </c>
      <c r="Z18" s="64" t="e">
        <f>IF(C22="",NA(),10*(C22-T18)/W18+50)</f>
        <v>#N/A</v>
      </c>
      <c r="AA18" s="64" t="e">
        <f>IF(D22="",NA(),10*(D22-U18)/X18+50)</f>
        <v>#N/A</v>
      </c>
      <c r="AB18" s="64" t="e">
        <f>IF(E22="",NA(),10*(E22-V18)/Y18+50)</f>
        <v>#N/A</v>
      </c>
    </row>
    <row r="19" spans="1:28" s="64" customFormat="1" ht="7.5" customHeight="1" x14ac:dyDescent="0.15">
      <c r="A19" s="9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03"/>
      <c r="S19" s="75" t="s">
        <v>273</v>
      </c>
      <c r="T19" s="70">
        <f>IF($G$2=0,NA(),IF($J$2="男子",VLOOKUP($G$2,男子平均,14,FALSE),IF($J$2="女子",VLOOKUP($G$2,女子平均,14,FALSE),"")))</f>
        <v>10.28</v>
      </c>
      <c r="U19" s="70">
        <f>IF($H$2=0,NA(),IF($J$2="男子",VLOOKUP($H$2,男子平均,14,FALSE),IF($J$2="女子",VLOOKUP($H$2,女子平均,14,FALSE),"")))</f>
        <v>9.84</v>
      </c>
      <c r="V19" s="70">
        <f>IF($I$2=0,NA(),IF($J$2="男子",VLOOKUP($I$2,男子平均,14,FALSE),IF($J$2="女子",VLOOKUP($I$2,女子平均,14,FALSE),"")))</f>
        <v>9.41</v>
      </c>
      <c r="W19" s="70">
        <f>IF(G$2=0,"",IF($J$2="男子",VLOOKUP(G$2,男子平均,15,FALSE),IF($J$2="女子",VLOOKUP(G$2,女子平均,15,FALSE),"")))</f>
        <v>1.25</v>
      </c>
      <c r="X19" s="70">
        <f>IF(H$2=0,"",IF($J$2="男子",VLOOKUP(H$2,男子平均,15,FALSE),IF($J$2="女子",VLOOKUP(H$2,女子平均,15,FALSE),"")))</f>
        <v>1.21</v>
      </c>
      <c r="Y19" s="70">
        <f>IF(I$2=0,"",IF($J$2="男子",VLOOKUP(I$2,男子平均,15,FALSE),IF($J$2="女子",VLOOKUP(I$2,女子平均,15,FALSE),"")))</f>
        <v>1.18</v>
      </c>
      <c r="Z19" s="64" t="e">
        <f>IF(G22="",NA(),10*(T19-G22)/W19+50)</f>
        <v>#N/A</v>
      </c>
      <c r="AA19" s="64" t="e">
        <f>IF(H22="",NA(),10*(U19-H22)/X19+50)</f>
        <v>#N/A</v>
      </c>
      <c r="AB19" s="64" t="e">
        <f>IF(I22="",NA(),10*(V19-I22)/Y19+50)</f>
        <v>#N/A</v>
      </c>
    </row>
    <row r="20" spans="1:28" s="64" customFormat="1" ht="15.75" customHeight="1" x14ac:dyDescent="0.15">
      <c r="A20" s="91"/>
      <c r="B20" s="180" t="s">
        <v>229</v>
      </c>
      <c r="C20" s="180"/>
      <c r="D20" s="180"/>
      <c r="E20" s="180"/>
      <c r="F20" s="180" t="s">
        <v>3</v>
      </c>
      <c r="G20" s="180"/>
      <c r="H20" s="180"/>
      <c r="I20" s="180"/>
      <c r="J20" s="180" t="s">
        <v>4</v>
      </c>
      <c r="K20" s="180"/>
      <c r="L20" s="180"/>
      <c r="M20" s="180"/>
      <c r="N20" s="180" t="s">
        <v>83</v>
      </c>
      <c r="O20" s="180"/>
      <c r="P20" s="180"/>
      <c r="Q20" s="180"/>
      <c r="R20" s="103"/>
      <c r="S20" s="75" t="s">
        <v>274</v>
      </c>
      <c r="T20" s="70">
        <f>IF($G$2=0,NA(),IF($J$2="男子",VLOOKUP($G$2,男子平均,16,FALSE),IF($J$2="女子",VLOOKUP($G$2,女子平均,16,FALSE),"")))</f>
        <v>133.88</v>
      </c>
      <c r="U20" s="70">
        <f>IF($H$2=0,NA(),IF($J$2="男子",VLOOKUP($H$2,男子平均,16,FALSE),IF($J$2="女子",VLOOKUP($H$2,女子平均,16,FALSE),"")))</f>
        <v>142.6</v>
      </c>
      <c r="V20" s="70">
        <f>IF($I$2=0,NA(),IF($J$2="男子",VLOOKUP($I$2,男子平均,16,FALSE),IF($J$2="女子",VLOOKUP($I$2,女子平均,16,FALSE),"")))</f>
        <v>151.32</v>
      </c>
      <c r="W20" s="70">
        <f>IF(G$2=0,"",IF($J$2="男子",VLOOKUP(G$2,男子平均,17,FALSE),IF($J$2="女子",VLOOKUP(G$2,女子平均,17,FALSE),"")))</f>
        <v>18.63</v>
      </c>
      <c r="X20" s="70">
        <f>IF(H$2=0,"",IF($J$2="男子",VLOOKUP(H$2,男子平均,17,FALSE),IF($J$2="女子",VLOOKUP(H$2,女子平均,17,FALSE),"")))</f>
        <v>19.309999999999999</v>
      </c>
      <c r="Y20" s="70">
        <f>IF(I$2=0,"",IF($J$2="男子",VLOOKUP(I$2,男子平均,17,FALSE),IF($J$2="女子",VLOOKUP(I$2,女子平均,17,FALSE),"")))</f>
        <v>20.3</v>
      </c>
      <c r="Z20" s="64" t="e">
        <f>IF(K22="",NA(),10*(K22-T20)/W20+50)</f>
        <v>#N/A</v>
      </c>
      <c r="AA20" s="64" t="e">
        <f>IF(L22="",NA(),10*(L22-U20)/X20+50)</f>
        <v>#N/A</v>
      </c>
      <c r="AB20" s="64" t="e">
        <f>IF(M22="",NA(),10*(M22-V20)/Y20+50)</f>
        <v>#N/A</v>
      </c>
    </row>
    <row r="21" spans="1:28" s="64" customFormat="1" ht="13.5" customHeight="1" x14ac:dyDescent="0.15">
      <c r="A21" s="91"/>
      <c r="B21" s="58" t="s">
        <v>36</v>
      </c>
      <c r="C21" s="76" t="str">
        <f>$G$2</f>
        <v>３年</v>
      </c>
      <c r="D21" s="76" t="str">
        <f>$H$2</f>
        <v>４年</v>
      </c>
      <c r="E21" s="76" t="str">
        <f>$I$2</f>
        <v>５年</v>
      </c>
      <c r="F21" s="58" t="s">
        <v>36</v>
      </c>
      <c r="G21" s="76" t="str">
        <f>$G$2</f>
        <v>３年</v>
      </c>
      <c r="H21" s="76" t="str">
        <f>$H$2</f>
        <v>４年</v>
      </c>
      <c r="I21" s="76" t="str">
        <f>$I$2</f>
        <v>５年</v>
      </c>
      <c r="J21" s="58" t="s">
        <v>36</v>
      </c>
      <c r="K21" s="76" t="str">
        <f>$G$2</f>
        <v>３年</v>
      </c>
      <c r="L21" s="76" t="str">
        <f>$H$2</f>
        <v>４年</v>
      </c>
      <c r="M21" s="76" t="str">
        <f>$I$2</f>
        <v>５年</v>
      </c>
      <c r="N21" s="58" t="s">
        <v>36</v>
      </c>
      <c r="O21" s="76" t="str">
        <f>$G$2</f>
        <v>３年</v>
      </c>
      <c r="P21" s="76" t="str">
        <f>$H$2</f>
        <v>４年</v>
      </c>
      <c r="Q21" s="76" t="str">
        <f>$I$2</f>
        <v>５年</v>
      </c>
      <c r="R21" s="103"/>
      <c r="S21" s="75" t="s">
        <v>275</v>
      </c>
      <c r="T21" s="70">
        <f>IF($G$2=0,NA(),IF($J$2="男子",VLOOKUP($G$2,男子平均,18,FALSE),IF($J$2="女子",VLOOKUP($G$2,女子平均,18,FALSE),"")))</f>
        <v>14.76</v>
      </c>
      <c r="U21" s="70">
        <f>IF($H$2=0,NA(),IF($J$2="男子",VLOOKUP($H$2,男子平均,18,FALSE),IF($J$2="女子",VLOOKUP($H$2,女子平均,18,FALSE),"")))</f>
        <v>18.329999999999998</v>
      </c>
      <c r="V21" s="70">
        <f>IF($I$2=0,NA(),IF($J$2="男子",VLOOKUP($I$2,男子平均,18,FALSE),IF($J$2="女子",VLOOKUP($I$2,女子平均,18,FALSE),"")))</f>
        <v>22.14</v>
      </c>
      <c r="W21" s="70">
        <f>IF(G$2=0,"",IF($J$2="男子",VLOOKUP(G$2,男子平均,19,FALSE),IF($J$2="女子",VLOOKUP(G$2,女子平均,19,FALSE),"")))</f>
        <v>5.5</v>
      </c>
      <c r="X21" s="70">
        <f>IF(H$2=0,"",IF($J$2="男子",VLOOKUP(H$2,男子平均,19,FALSE),IF($J$2="女子",VLOOKUP(H$2,女子平均,19,FALSE),"")))</f>
        <v>6.62</v>
      </c>
      <c r="Y21" s="70">
        <f>IF(I$2=0,"",IF($J$2="男子",VLOOKUP(I$2,男子平均,19,FALSE),IF($J$2="女子",VLOOKUP(I$2,女子平均,19,FALSE),"")))</f>
        <v>7.73</v>
      </c>
      <c r="Z21" s="64" t="e">
        <f>IF(O22="",NA(),10*(O22-T21)/W21+50)</f>
        <v>#N/A</v>
      </c>
      <c r="AA21" s="64" t="e">
        <f>IF(P22="",NA(),10*(P22-U21)/X21+50)</f>
        <v>#N/A</v>
      </c>
      <c r="AB21" s="64" t="e">
        <f>IF(Q22="",NA(),10*(Q22-V21)/Y21+50)</f>
        <v>#N/A</v>
      </c>
    </row>
    <row r="22" spans="1:28" ht="13.5" customHeight="1" x14ac:dyDescent="0.15">
      <c r="A22" s="109"/>
      <c r="B22" s="41" t="s">
        <v>7</v>
      </c>
      <c r="C22" s="13"/>
      <c r="D22" s="13"/>
      <c r="E22" s="13"/>
      <c r="F22" s="41" t="s">
        <v>235</v>
      </c>
      <c r="G22" s="13"/>
      <c r="H22" s="13"/>
      <c r="I22" s="13"/>
      <c r="J22" s="40" t="s">
        <v>232</v>
      </c>
      <c r="K22" s="13"/>
      <c r="L22" s="13"/>
      <c r="M22" s="13"/>
      <c r="N22" s="41" t="s">
        <v>234</v>
      </c>
      <c r="O22" s="13"/>
      <c r="P22" s="13"/>
      <c r="Q22" s="13"/>
      <c r="R22" s="104"/>
      <c r="S22" s="36" t="s">
        <v>242</v>
      </c>
      <c r="T22" s="37">
        <f>IF($G$2=0,NA(),IF($J$2="男子",VLOOKUP($G$2,男子平均,2,FALSE),IF($J$2="女子",VLOOKUP($G$2,女子平均,2,FALSE),"")))</f>
        <v>127.92</v>
      </c>
      <c r="U22" s="37">
        <f>IF($H$2=0,NA(),IF($J$2="男子",VLOOKUP($H$2,男子平均,2,FALSE),IF($J$2="女子",VLOOKUP($H$2,女子平均,2,FALSE),"")))</f>
        <v>133.27000000000001</v>
      </c>
      <c r="V22" s="37">
        <f>IF($I$2=0,NA(),IF($J$2="男子",VLOOKUP($I$2,男子平均,2,FALSE),IF($J$2="女子",VLOOKUP($I$2,女子平均,2,FALSE),"")))</f>
        <v>138.78</v>
      </c>
    </row>
    <row r="23" spans="1:28" s="64" customFormat="1" ht="13.5" customHeight="1" x14ac:dyDescent="0.15">
      <c r="A23" s="91"/>
      <c r="B23" s="50" t="s">
        <v>78</v>
      </c>
      <c r="C23" s="51" t="str">
        <f>IF(C22="","",VLOOKUP(C22,IF($J$2="男子",男ｼｬﾄﾙﾗﾝ,女ｼｬﾄﾙﾗﾝ),2))</f>
        <v/>
      </c>
      <c r="D23" s="51" t="str">
        <f>IF(D22="","",VLOOKUP(D22,IF($J$2="男子",男ｼｬﾄﾙﾗﾝ,女ｼｬﾄﾙﾗﾝ),2))</f>
        <v/>
      </c>
      <c r="E23" s="51" t="str">
        <f>IF(E22="","",VLOOKUP(E22,IF($J$2="男子",男ｼｬﾄﾙﾗﾝ,女ｼｬﾄﾙﾗﾝ),2))</f>
        <v/>
      </c>
      <c r="F23" s="50" t="s">
        <v>78</v>
      </c>
      <c r="G23" s="51" t="str">
        <f>IF(G22="","",VLOOKUP(G22,IF($J$2="男子",男５０ｍ走,女５０ｍ走),2))</f>
        <v/>
      </c>
      <c r="H23" s="51" t="str">
        <f>IF(H22="","",VLOOKUP(H22,IF($J$2="男子",男５０ｍ走,女５０ｍ走),2))</f>
        <v/>
      </c>
      <c r="I23" s="51" t="str">
        <f>IF(I22="","",VLOOKUP(I22,IF($J$2="男子",男５０ｍ走,女５０ｍ走),2))</f>
        <v/>
      </c>
      <c r="J23" s="50" t="s">
        <v>78</v>
      </c>
      <c r="K23" s="51" t="str">
        <f>IF(K22="","",VLOOKUP(K22,IF($J$2="男子",男立ち幅とび,女立ち幅とび),2))</f>
        <v/>
      </c>
      <c r="L23" s="51" t="str">
        <f>IF(L22="","",VLOOKUP(L22,IF($J$2="男子",男立ち幅とび,女立ち幅とび),2))</f>
        <v/>
      </c>
      <c r="M23" s="51" t="str">
        <f>IF(M22="","",VLOOKUP(M22,IF($J$2="男子",男立ち幅とび,女立ち幅とび),2))</f>
        <v/>
      </c>
      <c r="N23" s="50" t="s">
        <v>78</v>
      </c>
      <c r="O23" s="51" t="str">
        <f>IF(O22="","",VLOOKUP(O22,IF($J$2="男子",男ﾎﾞｰﾙ投,女ﾎﾞｰﾙ投),2))</f>
        <v/>
      </c>
      <c r="P23" s="51" t="str">
        <f>IF(P22="","",VLOOKUP(P22,IF($J$2="男子",男ﾎﾞｰﾙ投,女ﾎﾞｰﾙ投),2))</f>
        <v/>
      </c>
      <c r="Q23" s="51" t="str">
        <f>IF(Q22="","",VLOOKUP(Q22,IF($J$2="男子",男ﾎﾞｰﾙ投,女ﾎﾞｰﾙ投),2))</f>
        <v/>
      </c>
      <c r="R23" s="103"/>
      <c r="S23" s="69" t="s">
        <v>243</v>
      </c>
      <c r="T23" s="70">
        <f>IF($G$2=0,NA(),IF($J$2="男子",VLOOKUP($G$2,男子平均,3,FALSE),IF($J$2="女子",VLOOKUP($G$2,女子平均,3,FALSE),"")))</f>
        <v>27.67</v>
      </c>
      <c r="U23" s="70">
        <f>IF($H$2=0,NA(),IF($J$2="男子",VLOOKUP($H$2,男子平均,3,FALSE),IF($J$2="女子",VLOOKUP($H$2,女子平均,3,FALSE),"")))</f>
        <v>31.18</v>
      </c>
      <c r="V23" s="70">
        <f>IF($I$2=0,NA(),IF($J$2="男子",VLOOKUP($I$2,男子平均,3,FALSE),IF($J$2="女子",VLOOKUP($I$2,女子平均,3,FALSE),"")))</f>
        <v>34.869999999999997</v>
      </c>
    </row>
    <row r="24" spans="1:28" s="64" customFormat="1" ht="13.5" customHeight="1" x14ac:dyDescent="0.15">
      <c r="A24" s="91"/>
      <c r="B24" s="52"/>
      <c r="C24" s="53"/>
      <c r="D24" s="53"/>
      <c r="E24" s="54"/>
      <c r="F24" s="52"/>
      <c r="G24" s="53"/>
      <c r="H24" s="53"/>
      <c r="I24" s="54"/>
      <c r="J24" s="52"/>
      <c r="K24" s="53"/>
      <c r="L24" s="53"/>
      <c r="M24" s="54"/>
      <c r="N24" s="52"/>
      <c r="O24" s="53"/>
      <c r="P24" s="53"/>
      <c r="Q24" s="54"/>
      <c r="R24" s="103"/>
      <c r="S24" s="66"/>
      <c r="U24" s="65"/>
    </row>
    <row r="25" spans="1:28" s="64" customFormat="1" ht="13.5" customHeight="1" x14ac:dyDescent="0.15">
      <c r="A25" s="91"/>
      <c r="B25" s="55"/>
      <c r="C25" s="67"/>
      <c r="D25" s="67"/>
      <c r="E25" s="117"/>
      <c r="F25" s="55"/>
      <c r="G25" s="67"/>
      <c r="H25" s="67"/>
      <c r="I25" s="117"/>
      <c r="J25" s="55"/>
      <c r="K25" s="67"/>
      <c r="L25" s="67"/>
      <c r="M25" s="117"/>
      <c r="N25" s="55"/>
      <c r="O25" s="67"/>
      <c r="P25" s="67"/>
      <c r="Q25" s="117"/>
      <c r="R25" s="103"/>
      <c r="S25" s="66"/>
    </row>
    <row r="26" spans="1:28" s="64" customFormat="1" ht="13.5" customHeight="1" x14ac:dyDescent="0.15">
      <c r="A26" s="91"/>
      <c r="B26" s="55"/>
      <c r="C26" s="56"/>
      <c r="D26" s="56"/>
      <c r="E26" s="57"/>
      <c r="F26" s="55"/>
      <c r="G26" s="56"/>
      <c r="H26" s="56"/>
      <c r="I26" s="57"/>
      <c r="J26" s="55"/>
      <c r="K26" s="56"/>
      <c r="L26" s="56"/>
      <c r="M26" s="57"/>
      <c r="N26" s="55"/>
      <c r="O26" s="56"/>
      <c r="P26" s="56"/>
      <c r="Q26" s="57"/>
      <c r="R26" s="103"/>
      <c r="S26" s="66"/>
    </row>
    <row r="27" spans="1:28" s="64" customFormat="1" ht="13.5" customHeight="1" x14ac:dyDescent="0.15">
      <c r="A27" s="91"/>
      <c r="B27" s="55"/>
      <c r="C27" s="56"/>
      <c r="D27" s="56"/>
      <c r="E27" s="57"/>
      <c r="F27" s="55"/>
      <c r="G27" s="56"/>
      <c r="H27" s="56"/>
      <c r="I27" s="57"/>
      <c r="J27" s="55"/>
      <c r="K27" s="56"/>
      <c r="L27" s="56"/>
      <c r="M27" s="57"/>
      <c r="N27" s="55"/>
      <c r="O27" s="56"/>
      <c r="P27" s="56"/>
      <c r="Q27" s="57"/>
      <c r="R27" s="105"/>
      <c r="S27" s="66"/>
    </row>
    <row r="28" spans="1:28" s="64" customFormat="1" ht="13.5" customHeight="1" x14ac:dyDescent="0.15">
      <c r="A28" s="91"/>
      <c r="B28" s="55"/>
      <c r="C28" s="56"/>
      <c r="D28" s="56"/>
      <c r="E28" s="57"/>
      <c r="F28" s="55"/>
      <c r="G28" s="56"/>
      <c r="H28" s="56"/>
      <c r="I28" s="57"/>
      <c r="J28" s="55"/>
      <c r="K28" s="56"/>
      <c r="L28" s="56"/>
      <c r="M28" s="57"/>
      <c r="N28" s="55"/>
      <c r="O28" s="56"/>
      <c r="P28" s="56"/>
      <c r="Q28" s="57"/>
      <c r="R28" s="105"/>
      <c r="S28" s="71"/>
    </row>
    <row r="29" spans="1:28" s="64" customFormat="1" ht="13.5" customHeight="1" x14ac:dyDescent="0.15">
      <c r="A29" s="91"/>
      <c r="B29" s="55"/>
      <c r="C29" s="56"/>
      <c r="D29" s="56"/>
      <c r="E29" s="57"/>
      <c r="F29" s="55"/>
      <c r="G29" s="56"/>
      <c r="H29" s="56"/>
      <c r="I29" s="57"/>
      <c r="J29" s="55"/>
      <c r="K29" s="56"/>
      <c r="L29" s="56"/>
      <c r="M29" s="57"/>
      <c r="N29" s="55"/>
      <c r="O29" s="56"/>
      <c r="P29" s="56"/>
      <c r="Q29" s="57"/>
      <c r="R29" s="105"/>
      <c r="S29" s="71"/>
    </row>
    <row r="30" spans="1:28" s="64" customFormat="1" ht="13.5" customHeight="1" x14ac:dyDescent="0.15">
      <c r="A30" s="91"/>
      <c r="B30" s="55"/>
      <c r="C30" s="56"/>
      <c r="D30" s="56"/>
      <c r="E30" s="57"/>
      <c r="F30" s="55"/>
      <c r="G30" s="56"/>
      <c r="H30" s="56"/>
      <c r="I30" s="57"/>
      <c r="J30" s="55"/>
      <c r="K30" s="56"/>
      <c r="L30" s="56"/>
      <c r="M30" s="57"/>
      <c r="N30" s="55"/>
      <c r="O30" s="56"/>
      <c r="P30" s="56"/>
      <c r="Q30" s="57"/>
      <c r="R30" s="105"/>
      <c r="S30" s="71"/>
      <c r="T30" s="71"/>
      <c r="U30" s="71"/>
    </row>
    <row r="31" spans="1:28" s="64" customFormat="1" ht="13.5" customHeight="1" x14ac:dyDescent="0.15">
      <c r="A31" s="91"/>
      <c r="B31" s="55"/>
      <c r="C31" s="56"/>
      <c r="D31" s="56"/>
      <c r="E31" s="57"/>
      <c r="F31" s="55"/>
      <c r="G31" s="56"/>
      <c r="H31" s="56"/>
      <c r="I31" s="57"/>
      <c r="J31" s="55"/>
      <c r="K31" s="56"/>
      <c r="L31" s="56"/>
      <c r="M31" s="57"/>
      <c r="N31" s="55"/>
      <c r="O31" s="56"/>
      <c r="P31" s="56"/>
      <c r="Q31" s="57"/>
      <c r="R31" s="105"/>
      <c r="S31" s="71"/>
      <c r="T31" s="71"/>
      <c r="U31" s="71"/>
    </row>
    <row r="32" spans="1:28" s="64" customFormat="1" ht="13.5" customHeight="1" x14ac:dyDescent="0.15">
      <c r="A32" s="91"/>
      <c r="B32" s="55"/>
      <c r="C32" s="56"/>
      <c r="D32" s="56"/>
      <c r="E32" s="57"/>
      <c r="F32" s="55"/>
      <c r="G32" s="56"/>
      <c r="H32" s="56"/>
      <c r="I32" s="57"/>
      <c r="J32" s="55"/>
      <c r="K32" s="56"/>
      <c r="L32" s="56"/>
      <c r="M32" s="57"/>
      <c r="N32" s="55"/>
      <c r="O32" s="56"/>
      <c r="P32" s="56"/>
      <c r="Q32" s="57"/>
      <c r="R32" s="105"/>
      <c r="S32" s="71"/>
      <c r="T32" s="71"/>
      <c r="U32" s="71"/>
    </row>
    <row r="33" spans="1:29" s="64" customFormat="1" ht="13.5" customHeight="1" x14ac:dyDescent="0.15">
      <c r="A33" s="91"/>
      <c r="B33" s="60"/>
      <c r="C33" s="116"/>
      <c r="D33" s="116"/>
      <c r="E33" s="62"/>
      <c r="F33" s="60"/>
      <c r="G33" s="116"/>
      <c r="H33" s="116"/>
      <c r="I33" s="62"/>
      <c r="J33" s="60"/>
      <c r="K33" s="116"/>
      <c r="L33" s="116"/>
      <c r="M33" s="62"/>
      <c r="N33" s="60"/>
      <c r="O33" s="116"/>
      <c r="P33" s="116"/>
      <c r="Q33" s="62"/>
      <c r="R33" s="103"/>
      <c r="S33" s="71"/>
      <c r="T33" s="71"/>
      <c r="U33" s="71"/>
    </row>
    <row r="34" spans="1:29" s="64" customFormat="1" ht="9" customHeight="1" x14ac:dyDescent="0.15">
      <c r="A34" s="9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03"/>
      <c r="S34" s="71"/>
      <c r="U34" s="66"/>
      <c r="W34" s="66"/>
    </row>
    <row r="35" spans="1:29" s="64" customFormat="1" ht="15.75" customHeight="1" x14ac:dyDescent="0.15">
      <c r="A35" s="91"/>
      <c r="B35" s="197" t="s">
        <v>251</v>
      </c>
      <c r="C35" s="197"/>
      <c r="D35" s="197"/>
      <c r="E35" s="197"/>
      <c r="F35" s="89" t="s">
        <v>36</v>
      </c>
      <c r="G35" s="73" t="s">
        <v>78</v>
      </c>
      <c r="H35" s="73" t="s">
        <v>240</v>
      </c>
      <c r="I35" s="202" t="s">
        <v>261</v>
      </c>
      <c r="J35" s="202"/>
      <c r="K35" s="202"/>
      <c r="L35" s="202"/>
      <c r="M35" s="202"/>
      <c r="N35" s="202"/>
      <c r="O35" s="202"/>
      <c r="P35" s="202"/>
      <c r="Q35" s="202"/>
      <c r="R35" s="103"/>
      <c r="S35" s="66"/>
      <c r="U35" s="66"/>
      <c r="W35" s="66"/>
      <c r="Y35" s="72"/>
    </row>
    <row r="36" spans="1:29" s="64" customFormat="1" ht="14.25" customHeight="1" x14ac:dyDescent="0.15">
      <c r="A36" s="91"/>
      <c r="B36" s="58" t="s">
        <v>36</v>
      </c>
      <c r="C36" s="76" t="str">
        <f>$G$2</f>
        <v>３年</v>
      </c>
      <c r="D36" s="76" t="str">
        <f>$H$2</f>
        <v>４年</v>
      </c>
      <c r="E36" s="76" t="str">
        <f>$I$2</f>
        <v>５年</v>
      </c>
      <c r="F36" s="198" t="str">
        <f>G2</f>
        <v>３年</v>
      </c>
      <c r="G36" s="199">
        <f>SUM(C8,G8,K8,O8,C23,G23,K23,Q2,O23)</f>
        <v>0</v>
      </c>
      <c r="H36" s="200" t="str">
        <f>IF(G36=0,"",IF(ISERROR(C8*G8*K8*O8*C23*G23*K23*O23),"？",VLOOKUP(G36,得点評価,VLOOKUP(G2,$S$5:$T$10,2,FALSE))))</f>
        <v/>
      </c>
      <c r="I36" s="205" t="str">
        <f>IF(G36=0,"",IF(H36="？","",VLOOKUP(H36,$T$52:$U$56,2,FALSE)))</f>
        <v/>
      </c>
      <c r="J36" s="205"/>
      <c r="K36" s="205"/>
      <c r="L36" s="205"/>
      <c r="M36" s="205"/>
      <c r="N36" s="205"/>
      <c r="O36" s="205"/>
      <c r="P36" s="205"/>
      <c r="Q36" s="205"/>
      <c r="R36" s="106"/>
      <c r="S36" s="66"/>
      <c r="U36" s="66"/>
      <c r="W36" s="66"/>
      <c r="Y36" s="72"/>
    </row>
    <row r="37" spans="1:29" ht="14.25" customHeight="1" x14ac:dyDescent="0.15">
      <c r="A37" s="109"/>
      <c r="B37" s="40" t="s">
        <v>6</v>
      </c>
      <c r="C37" s="90"/>
      <c r="D37" s="90"/>
      <c r="E37" s="90"/>
      <c r="F37" s="198"/>
      <c r="G37" s="199"/>
      <c r="H37" s="201"/>
      <c r="I37" s="205"/>
      <c r="J37" s="205"/>
      <c r="K37" s="205"/>
      <c r="L37" s="205"/>
      <c r="M37" s="205"/>
      <c r="N37" s="205"/>
      <c r="O37" s="205"/>
      <c r="P37" s="205"/>
      <c r="Q37" s="205"/>
      <c r="R37" s="106"/>
      <c r="S37" s="6"/>
      <c r="U37" s="6"/>
      <c r="W37" s="6"/>
      <c r="Y37" s="72"/>
      <c r="Z37" s="64"/>
    </row>
    <row r="38" spans="1:29" ht="30" customHeight="1" x14ac:dyDescent="0.15">
      <c r="A38" s="109"/>
      <c r="B38" s="52"/>
      <c r="C38" s="53"/>
      <c r="D38" s="53"/>
      <c r="E38" s="54"/>
      <c r="F38" s="125" t="str">
        <f>H2</f>
        <v>４年</v>
      </c>
      <c r="G38" s="128">
        <f>SUM(D8,H8,L8,P8,D23,H23,L23,P23)</f>
        <v>0</v>
      </c>
      <c r="H38" s="129" t="str">
        <f>IF(G38=0,"",IF(ISERROR(D8*H8*L8*P8*D23*H23*L23*P23),"？",VLOOKUP(G38,得点評価,VLOOKUP(H2,$S$5:$T$10,2,FALSE))))</f>
        <v/>
      </c>
      <c r="I38" s="206" t="str">
        <f>IF(G38=0,"",IF(H38="？","",VLOOKUP(H38,$T$52:$U$56,2,FALSE)))</f>
        <v/>
      </c>
      <c r="J38" s="206"/>
      <c r="K38" s="206"/>
      <c r="L38" s="206"/>
      <c r="M38" s="206"/>
      <c r="N38" s="206"/>
      <c r="O38" s="206"/>
      <c r="P38" s="206"/>
      <c r="Q38" s="206"/>
      <c r="R38" s="107"/>
      <c r="S38" s="6"/>
      <c r="U38" s="6"/>
      <c r="W38" s="6"/>
      <c r="Y38" s="42"/>
      <c r="AA38" s="6"/>
      <c r="AC38" s="42"/>
    </row>
    <row r="39" spans="1:29" ht="30" customHeight="1" x14ac:dyDescent="0.15">
      <c r="A39" s="109"/>
      <c r="B39" s="55"/>
      <c r="C39" s="67"/>
      <c r="D39" s="67"/>
      <c r="E39" s="117"/>
      <c r="F39" s="125" t="str">
        <f>I2</f>
        <v>５年</v>
      </c>
      <c r="G39" s="128">
        <f>SUM(E8,I8,M8,Q8,E23,I23,M23,Q23)</f>
        <v>0</v>
      </c>
      <c r="H39" s="129" t="str">
        <f>IF(G39=0,"",IF(ISERROR(E8*I8*M8*Q8*E23*I23*M23*Q23),"？",VLOOKUP(G39,得点評価,VLOOKUP(I2,$S$5:$T$10,2,FALSE))))</f>
        <v/>
      </c>
      <c r="I39" s="206" t="str">
        <f>IF(G39=0,"",IF(H39="？","",VLOOKUP(H39,$T$52:$U$56,2,FALSE)))</f>
        <v/>
      </c>
      <c r="J39" s="206"/>
      <c r="K39" s="206"/>
      <c r="L39" s="206"/>
      <c r="M39" s="206"/>
      <c r="N39" s="206"/>
      <c r="O39" s="206"/>
      <c r="P39" s="206"/>
      <c r="Q39" s="206"/>
      <c r="R39" s="107"/>
      <c r="AC39" s="42"/>
    </row>
    <row r="40" spans="1:29" ht="15.75" customHeight="1" x14ac:dyDescent="0.15">
      <c r="A40" s="109"/>
      <c r="B40" s="55"/>
      <c r="C40" s="67"/>
      <c r="D40" s="67"/>
      <c r="E40" s="117"/>
      <c r="F40" s="203" t="s">
        <v>293</v>
      </c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104"/>
      <c r="S40" s="6"/>
    </row>
    <row r="41" spans="1:29" ht="15.75" customHeight="1" x14ac:dyDescent="0.15">
      <c r="A41" s="109"/>
      <c r="B41" s="55"/>
      <c r="C41" s="56"/>
      <c r="D41" s="56"/>
      <c r="E41" s="57"/>
      <c r="F41" s="77"/>
      <c r="G41" s="79"/>
      <c r="H41" s="79"/>
      <c r="I41" s="79"/>
      <c r="J41" s="79"/>
      <c r="K41" s="79"/>
      <c r="L41" s="79"/>
      <c r="M41" s="79"/>
      <c r="N41" s="79"/>
      <c r="O41" s="85"/>
      <c r="P41" s="85"/>
      <c r="Q41" s="86"/>
      <c r="R41" s="104"/>
      <c r="S41" s="6"/>
    </row>
    <row r="42" spans="1:29" ht="15.75" customHeight="1" x14ac:dyDescent="0.15">
      <c r="A42" s="109"/>
      <c r="B42" s="55"/>
      <c r="C42" s="56"/>
      <c r="D42" s="56"/>
      <c r="E42" s="57"/>
      <c r="F42" s="48"/>
      <c r="G42" s="32"/>
      <c r="H42" s="33"/>
      <c r="I42" s="32"/>
      <c r="J42" s="32"/>
      <c r="K42" s="32"/>
      <c r="L42" s="32"/>
      <c r="M42" s="32"/>
      <c r="N42" s="32"/>
      <c r="O42" s="32"/>
      <c r="P42" s="32"/>
      <c r="Q42" s="87"/>
      <c r="R42" s="104"/>
      <c r="S42" s="6"/>
    </row>
    <row r="43" spans="1:29" ht="15.75" customHeight="1" x14ac:dyDescent="0.15">
      <c r="A43" s="109"/>
      <c r="B43" s="55"/>
      <c r="C43" s="56"/>
      <c r="D43" s="56"/>
      <c r="E43" s="57"/>
      <c r="F43" s="48"/>
      <c r="G43" s="32"/>
      <c r="H43" s="33"/>
      <c r="I43" s="32"/>
      <c r="J43" s="32"/>
      <c r="K43" s="32"/>
      <c r="L43" s="32"/>
      <c r="M43" s="32"/>
      <c r="N43" s="32"/>
      <c r="O43" s="32"/>
      <c r="P43" s="32"/>
      <c r="Q43" s="87"/>
      <c r="R43" s="104"/>
      <c r="S43" s="6"/>
      <c r="T43" s="2" t="str">
        <f t="shared" ref="T43:V50" si="0">IF(ISNA(Z14),"",Z14)</f>
        <v/>
      </c>
      <c r="U43" s="2" t="str">
        <f t="shared" si="0"/>
        <v/>
      </c>
      <c r="V43" s="2" t="str">
        <f t="shared" si="0"/>
        <v/>
      </c>
      <c r="W43" s="115" t="s">
        <v>262</v>
      </c>
    </row>
    <row r="44" spans="1:29" ht="13.5" customHeight="1" x14ac:dyDescent="0.15">
      <c r="A44" s="109"/>
      <c r="B44" s="197" t="s">
        <v>252</v>
      </c>
      <c r="C44" s="197"/>
      <c r="D44" s="197"/>
      <c r="E44" s="197"/>
      <c r="F44" s="48"/>
      <c r="G44" s="32"/>
      <c r="H44" s="33"/>
      <c r="I44" s="32"/>
      <c r="J44" s="32"/>
      <c r="K44" s="32"/>
      <c r="L44" s="32"/>
      <c r="M44" s="32"/>
      <c r="N44" s="32"/>
      <c r="O44" s="32"/>
      <c r="P44" s="32"/>
      <c r="Q44" s="87"/>
      <c r="R44" s="104"/>
      <c r="S44" s="6"/>
      <c r="T44" s="2" t="str">
        <f t="shared" si="0"/>
        <v/>
      </c>
      <c r="U44" s="2" t="str">
        <f t="shared" si="0"/>
        <v/>
      </c>
      <c r="V44" s="2" t="str">
        <f t="shared" si="0"/>
        <v/>
      </c>
      <c r="W44" s="115" t="s">
        <v>262</v>
      </c>
    </row>
    <row r="45" spans="1:29" ht="13.5" customHeight="1" x14ac:dyDescent="0.15">
      <c r="A45" s="109"/>
      <c r="B45" s="58" t="s">
        <v>36</v>
      </c>
      <c r="C45" s="76" t="str">
        <f>$G$2</f>
        <v>３年</v>
      </c>
      <c r="D45" s="76" t="str">
        <f>$H$2</f>
        <v>４年</v>
      </c>
      <c r="E45" s="76" t="str">
        <f>$I$2</f>
        <v>５年</v>
      </c>
      <c r="F45" s="48"/>
      <c r="G45" s="32"/>
      <c r="H45" s="33"/>
      <c r="I45" s="32"/>
      <c r="J45" s="32"/>
      <c r="K45" s="32"/>
      <c r="L45" s="32"/>
      <c r="M45" s="32"/>
      <c r="N45" s="32"/>
      <c r="O45" s="32"/>
      <c r="P45" s="32"/>
      <c r="Q45" s="87"/>
      <c r="R45" s="104"/>
      <c r="S45" s="6"/>
      <c r="T45" s="2" t="str">
        <f t="shared" si="0"/>
        <v/>
      </c>
      <c r="U45" s="2" t="str">
        <f t="shared" si="0"/>
        <v/>
      </c>
      <c r="V45" s="2" t="str">
        <f t="shared" si="0"/>
        <v/>
      </c>
      <c r="W45" s="115" t="s">
        <v>265</v>
      </c>
    </row>
    <row r="46" spans="1:29" ht="15.75" customHeight="1" x14ac:dyDescent="0.15">
      <c r="A46" s="109"/>
      <c r="B46" s="40" t="s">
        <v>241</v>
      </c>
      <c r="C46" s="90"/>
      <c r="D46" s="90"/>
      <c r="E46" s="90"/>
      <c r="F46" s="48"/>
      <c r="G46" s="32"/>
      <c r="H46" s="33"/>
      <c r="I46" s="32"/>
      <c r="J46" s="32"/>
      <c r="K46" s="32"/>
      <c r="L46" s="32"/>
      <c r="M46" s="32"/>
      <c r="N46" s="32"/>
      <c r="O46" s="32"/>
      <c r="P46" s="32"/>
      <c r="Q46" s="87"/>
      <c r="R46" s="104"/>
      <c r="S46" s="6"/>
      <c r="T46" s="2" t="str">
        <f t="shared" si="0"/>
        <v/>
      </c>
      <c r="U46" s="2" t="str">
        <f t="shared" si="0"/>
        <v/>
      </c>
      <c r="V46" s="2" t="str">
        <f t="shared" si="0"/>
        <v/>
      </c>
      <c r="W46" s="115" t="s">
        <v>266</v>
      </c>
    </row>
    <row r="47" spans="1:29" ht="15" customHeight="1" x14ac:dyDescent="0.15">
      <c r="A47" s="109"/>
      <c r="B47" s="52"/>
      <c r="C47" s="53"/>
      <c r="D47" s="53"/>
      <c r="E47" s="54"/>
      <c r="F47" s="48"/>
      <c r="G47" s="32"/>
      <c r="H47" s="33"/>
      <c r="I47" s="32"/>
      <c r="J47" s="32"/>
      <c r="K47" s="32"/>
      <c r="L47" s="32"/>
      <c r="M47" s="32"/>
      <c r="N47" s="32"/>
      <c r="O47" s="32"/>
      <c r="P47" s="32"/>
      <c r="Q47" s="87"/>
      <c r="R47" s="104"/>
      <c r="S47" s="6"/>
      <c r="T47" s="2" t="str">
        <f t="shared" si="0"/>
        <v/>
      </c>
      <c r="U47" s="2" t="str">
        <f t="shared" si="0"/>
        <v/>
      </c>
      <c r="V47" s="2" t="str">
        <f t="shared" si="0"/>
        <v/>
      </c>
      <c r="W47" s="115" t="s">
        <v>264</v>
      </c>
    </row>
    <row r="48" spans="1:29" ht="15" customHeight="1" x14ac:dyDescent="0.15">
      <c r="A48" s="109"/>
      <c r="B48" s="55"/>
      <c r="C48" s="56"/>
      <c r="D48" s="56"/>
      <c r="E48" s="57"/>
      <c r="F48" s="48"/>
      <c r="G48" s="32"/>
      <c r="H48" s="33"/>
      <c r="I48" s="32"/>
      <c r="J48" s="32"/>
      <c r="K48" s="32"/>
      <c r="L48" s="32"/>
      <c r="M48" s="32"/>
      <c r="N48" s="32"/>
      <c r="O48" s="32"/>
      <c r="P48" s="32"/>
      <c r="Q48" s="87"/>
      <c r="R48" s="104"/>
      <c r="S48" s="6"/>
      <c r="T48" s="2" t="str">
        <f t="shared" si="0"/>
        <v/>
      </c>
      <c r="U48" s="2" t="str">
        <f t="shared" si="0"/>
        <v/>
      </c>
      <c r="V48" s="2" t="str">
        <f t="shared" si="0"/>
        <v/>
      </c>
      <c r="W48" s="115" t="s">
        <v>267</v>
      </c>
    </row>
    <row r="49" spans="1:23" ht="15" customHeight="1" x14ac:dyDescent="0.15">
      <c r="A49" s="109"/>
      <c r="B49" s="55"/>
      <c r="C49" s="67"/>
      <c r="D49" s="67"/>
      <c r="E49" s="117"/>
      <c r="F49" s="48"/>
      <c r="G49" s="32"/>
      <c r="H49" s="33"/>
      <c r="I49" s="32"/>
      <c r="J49" s="32"/>
      <c r="K49" s="32"/>
      <c r="L49" s="32"/>
      <c r="M49" s="32"/>
      <c r="N49" s="32"/>
      <c r="O49" s="32"/>
      <c r="P49" s="32"/>
      <c r="Q49" s="87"/>
      <c r="R49" s="104"/>
      <c r="S49" s="6"/>
      <c r="T49" s="2" t="str">
        <f t="shared" si="0"/>
        <v/>
      </c>
      <c r="U49" s="2" t="str">
        <f t="shared" si="0"/>
        <v/>
      </c>
      <c r="V49" s="2" t="str">
        <f t="shared" si="0"/>
        <v/>
      </c>
      <c r="W49" s="115" t="s">
        <v>268</v>
      </c>
    </row>
    <row r="50" spans="1:23" ht="15" customHeight="1" x14ac:dyDescent="0.15">
      <c r="A50" s="109"/>
      <c r="B50" s="55"/>
      <c r="C50" s="56"/>
      <c r="D50" s="56"/>
      <c r="E50" s="57"/>
      <c r="F50" s="48"/>
      <c r="G50" s="32"/>
      <c r="H50" s="33"/>
      <c r="I50" s="32"/>
      <c r="J50" s="32"/>
      <c r="K50" s="32"/>
      <c r="L50" s="32"/>
      <c r="M50" s="32"/>
      <c r="N50" s="32"/>
      <c r="O50" s="32"/>
      <c r="P50" s="32"/>
      <c r="Q50" s="87"/>
      <c r="R50" s="104"/>
      <c r="S50" s="6"/>
      <c r="T50" s="2" t="str">
        <f t="shared" si="0"/>
        <v/>
      </c>
      <c r="U50" s="2" t="str">
        <f t="shared" si="0"/>
        <v/>
      </c>
      <c r="V50" s="2" t="str">
        <f t="shared" si="0"/>
        <v/>
      </c>
      <c r="W50" s="115" t="s">
        <v>263</v>
      </c>
    </row>
    <row r="51" spans="1:23" ht="15" customHeight="1" x14ac:dyDescent="0.15">
      <c r="A51" s="109"/>
      <c r="B51" s="55"/>
      <c r="C51" s="56"/>
      <c r="D51" s="56"/>
      <c r="E51" s="57"/>
      <c r="F51" s="48"/>
      <c r="G51" s="32"/>
      <c r="H51" s="33"/>
      <c r="I51" s="32"/>
      <c r="J51" s="32"/>
      <c r="K51" s="32"/>
      <c r="L51" s="32"/>
      <c r="M51" s="32"/>
      <c r="N51" s="32"/>
      <c r="O51" s="82"/>
      <c r="P51" s="82"/>
      <c r="Q51" s="87"/>
      <c r="R51" s="104"/>
      <c r="S51" s="6"/>
      <c r="T51" s="2">
        <f>COUNT(T43:T50)</f>
        <v>0</v>
      </c>
      <c r="U51" s="2">
        <f>COUNT(U43:U50)</f>
        <v>0</v>
      </c>
      <c r="V51" s="2">
        <f>COUNT(V43:V50)</f>
        <v>0</v>
      </c>
    </row>
    <row r="52" spans="1:23" ht="15" customHeight="1" x14ac:dyDescent="0.15">
      <c r="A52" s="109"/>
      <c r="B52" s="55"/>
      <c r="C52" s="56"/>
      <c r="D52" s="56"/>
      <c r="E52" s="57"/>
      <c r="F52" s="48"/>
      <c r="G52" s="32"/>
      <c r="H52" s="33"/>
      <c r="I52" s="32"/>
      <c r="J52" s="32"/>
      <c r="K52" s="32"/>
      <c r="L52" s="32"/>
      <c r="M52" s="32"/>
      <c r="N52" s="32"/>
      <c r="O52" s="82"/>
      <c r="P52" s="82"/>
      <c r="Q52" s="87"/>
      <c r="R52" s="104"/>
      <c r="S52" s="6"/>
      <c r="T52" s="2" t="s">
        <v>247</v>
      </c>
      <c r="U52" s="2" t="s">
        <v>256</v>
      </c>
    </row>
    <row r="53" spans="1:23" ht="15" customHeight="1" x14ac:dyDescent="0.15">
      <c r="A53" s="109"/>
      <c r="B53" s="55"/>
      <c r="C53" s="56"/>
      <c r="D53" s="56"/>
      <c r="E53" s="57"/>
      <c r="F53" s="48"/>
      <c r="G53" s="32"/>
      <c r="H53" s="33"/>
      <c r="I53" s="32"/>
      <c r="J53" s="32"/>
      <c r="K53" s="32"/>
      <c r="L53" s="32"/>
      <c r="M53" s="32"/>
      <c r="N53" s="32"/>
      <c r="O53" s="82"/>
      <c r="P53" s="82"/>
      <c r="Q53" s="87"/>
      <c r="R53" s="104"/>
      <c r="S53" s="6"/>
      <c r="T53" s="2" t="s">
        <v>248</v>
      </c>
      <c r="U53" s="2" t="s">
        <v>257</v>
      </c>
    </row>
    <row r="54" spans="1:23" ht="15" customHeight="1" x14ac:dyDescent="0.15">
      <c r="A54" s="109"/>
      <c r="B54" s="55"/>
      <c r="C54" s="56"/>
      <c r="D54" s="56"/>
      <c r="E54" s="57"/>
      <c r="F54" s="48"/>
      <c r="G54" s="32"/>
      <c r="H54" s="33"/>
      <c r="I54" s="32"/>
      <c r="J54" s="32"/>
      <c r="K54" s="32"/>
      <c r="L54" s="32"/>
      <c r="M54" s="32"/>
      <c r="N54" s="32"/>
      <c r="O54" s="82"/>
      <c r="P54" s="82"/>
      <c r="Q54" s="87"/>
      <c r="R54" s="104"/>
      <c r="S54" s="6"/>
      <c r="T54" s="64" t="s">
        <v>284</v>
      </c>
      <c r="U54" s="2" t="s">
        <v>258</v>
      </c>
    </row>
    <row r="55" spans="1:23" ht="15" customHeight="1" x14ac:dyDescent="0.15">
      <c r="A55" s="109"/>
      <c r="B55" s="118"/>
      <c r="C55" s="67"/>
      <c r="D55" s="67"/>
      <c r="E55" s="68"/>
      <c r="F55" s="48"/>
      <c r="G55" s="32"/>
      <c r="H55" s="33"/>
      <c r="I55" s="32"/>
      <c r="J55" s="32"/>
      <c r="K55" s="32"/>
      <c r="L55" s="32"/>
      <c r="M55" s="32"/>
      <c r="N55" s="32"/>
      <c r="O55" s="82"/>
      <c r="P55" s="82"/>
      <c r="Q55" s="87"/>
      <c r="R55" s="104"/>
      <c r="S55" s="6"/>
      <c r="T55" s="64" t="s">
        <v>287</v>
      </c>
      <c r="U55" s="2" t="s">
        <v>259</v>
      </c>
    </row>
    <row r="56" spans="1:23" ht="15" customHeight="1" x14ac:dyDescent="0.15">
      <c r="A56" s="109"/>
      <c r="B56" s="119"/>
      <c r="C56" s="116"/>
      <c r="D56" s="116"/>
      <c r="E56" s="120"/>
      <c r="F56" s="80"/>
      <c r="G56" s="81"/>
      <c r="H56" s="81"/>
      <c r="I56" s="81"/>
      <c r="J56" s="81"/>
      <c r="K56" s="81"/>
      <c r="L56" s="81"/>
      <c r="M56" s="81"/>
      <c r="N56" s="81"/>
      <c r="O56" s="81"/>
      <c r="P56" s="49"/>
      <c r="Q56" s="88"/>
      <c r="R56" s="104"/>
      <c r="S56" s="6"/>
      <c r="T56" s="64" t="s">
        <v>250</v>
      </c>
      <c r="U56" s="2" t="s">
        <v>260</v>
      </c>
    </row>
    <row r="57" spans="1:23" ht="15.75" customHeight="1" x14ac:dyDescent="0.15">
      <c r="A57" s="110"/>
      <c r="B57" s="112"/>
      <c r="C57" s="112"/>
      <c r="D57" s="112"/>
      <c r="E57" s="113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4" t="s">
        <v>255</v>
      </c>
      <c r="R57" s="108"/>
      <c r="S57" s="29"/>
      <c r="T57" s="11"/>
      <c r="U57" s="9"/>
      <c r="V57" s="10"/>
    </row>
    <row r="58" spans="1:23" x14ac:dyDescent="0.15">
      <c r="E58" s="43"/>
    </row>
    <row r="59" spans="1:23" ht="13.5" x14ac:dyDescent="0.15">
      <c r="D59"/>
      <c r="E59" s="43"/>
      <c r="I59"/>
    </row>
    <row r="60" spans="1:23" ht="13.5" x14ac:dyDescent="0.15">
      <c r="D60"/>
      <c r="H60"/>
      <c r="I60"/>
    </row>
    <row r="61" spans="1:23" ht="13.5" x14ac:dyDescent="0.15">
      <c r="D61"/>
      <c r="E61"/>
      <c r="H61"/>
      <c r="I61"/>
    </row>
    <row r="62" spans="1:23" ht="13.5" x14ac:dyDescent="0.15">
      <c r="D62"/>
      <c r="E62"/>
      <c r="F62"/>
      <c r="G62" s="43"/>
      <c r="H62"/>
      <c r="I62"/>
    </row>
    <row r="63" spans="1:23" ht="13.5" x14ac:dyDescent="0.15">
      <c r="D63"/>
      <c r="E63"/>
      <c r="F63"/>
      <c r="G63" s="43"/>
      <c r="H63"/>
      <c r="I63"/>
    </row>
    <row r="64" spans="1:23" ht="13.5" x14ac:dyDescent="0.15">
      <c r="D64"/>
      <c r="E64"/>
      <c r="F64"/>
      <c r="G64" s="43"/>
      <c r="H64"/>
      <c r="I64"/>
    </row>
    <row r="65" spans="4:9" ht="13.5" x14ac:dyDescent="0.15">
      <c r="D65"/>
      <c r="E65"/>
      <c r="F65"/>
      <c r="G65" s="43"/>
      <c r="H65"/>
      <c r="I65"/>
    </row>
    <row r="66" spans="4:9" ht="13.5" x14ac:dyDescent="0.15">
      <c r="D66"/>
      <c r="E66"/>
      <c r="F66"/>
      <c r="G66" s="43"/>
      <c r="H66"/>
    </row>
    <row r="67" spans="4:9" ht="13.5" x14ac:dyDescent="0.15">
      <c r="D67"/>
      <c r="E67"/>
      <c r="F67"/>
      <c r="G67" s="43"/>
      <c r="H67"/>
    </row>
    <row r="68" spans="4:9" ht="13.5" x14ac:dyDescent="0.15">
      <c r="D68"/>
      <c r="F68"/>
      <c r="G68" s="43"/>
      <c r="H68"/>
    </row>
    <row r="69" spans="4:9" ht="13.5" x14ac:dyDescent="0.15">
      <c r="D69"/>
      <c r="F69"/>
      <c r="H69"/>
    </row>
    <row r="70" spans="4:9" ht="13.5" x14ac:dyDescent="0.15">
      <c r="D70"/>
      <c r="F70"/>
    </row>
    <row r="71" spans="4:9" ht="13.5" x14ac:dyDescent="0.15">
      <c r="D71"/>
      <c r="F71"/>
    </row>
    <row r="72" spans="4:9" ht="13.5" x14ac:dyDescent="0.15">
      <c r="D72"/>
    </row>
    <row r="73" spans="4:9" ht="13.5" x14ac:dyDescent="0.15">
      <c r="D73"/>
    </row>
  </sheetData>
  <sheetProtection password="CC57" sheet="1" objects="1" scenarios="1"/>
  <mergeCells count="26">
    <mergeCell ref="B44:E44"/>
    <mergeCell ref="B35:E35"/>
    <mergeCell ref="F20:I20"/>
    <mergeCell ref="F5:I5"/>
    <mergeCell ref="F36:F37"/>
    <mergeCell ref="G36:G37"/>
    <mergeCell ref="H36:H37"/>
    <mergeCell ref="I35:Q35"/>
    <mergeCell ref="F40:Q40"/>
    <mergeCell ref="I36:Q37"/>
    <mergeCell ref="I38:Q38"/>
    <mergeCell ref="I39:Q39"/>
    <mergeCell ref="N20:Q20"/>
    <mergeCell ref="O1:R1"/>
    <mergeCell ref="O3:O4"/>
    <mergeCell ref="J5:M5"/>
    <mergeCell ref="Q3:R4"/>
    <mergeCell ref="O2:R2"/>
    <mergeCell ref="K2:N2"/>
    <mergeCell ref="N5:Q5"/>
    <mergeCell ref="K1:N1"/>
    <mergeCell ref="A2:E2"/>
    <mergeCell ref="A1:E1"/>
    <mergeCell ref="B4:E4"/>
    <mergeCell ref="B20:E20"/>
    <mergeCell ref="J20:M20"/>
  </mergeCells>
  <phoneticPr fontId="3"/>
  <dataValidations count="16">
    <dataValidation type="decimal" allowBlank="1" showInputMessage="1" showErrorMessage="1" sqref="W34 U34 R33:R34 R5:R26 S12:S13 S24:S27" xr:uid="{00000000-0002-0000-0000-000000000000}">
      <formula1>0</formula1>
      <formula2>199</formula2>
    </dataValidation>
    <dataValidation type="list" allowBlank="1" showInputMessage="1" showErrorMessage="1" error="▼をクリックして男子か女子を選択" prompt="▼をクリックして性別_x000a_を選択してください。" sqref="J2" xr:uid="{00000000-0002-0000-0000-000001000000}">
      <formula1>$S$3:$S$4</formula1>
    </dataValidation>
    <dataValidation allowBlank="1" showErrorMessage="1" sqref="C45:E45 O21:Q21 O6:Q6 C5:E5 K21:M21 C36:E36 K6:M6 G6:I6 C21:E21 G21:I21" xr:uid="{00000000-0002-0000-0000-000002000000}"/>
    <dataValidation type="list" allowBlank="1" showInputMessage="1" showErrorMessage="1" error="▼をクリックしてリストからえらんでください" prompt="▼をクリックして学年を選んでください。_x000a_次の学年も入力しておきましょう。" sqref="G2:H2" xr:uid="{00000000-0002-0000-0000-000003000000}">
      <formula1>$S$5:$S$10</formula1>
    </dataValidation>
    <dataValidation type="decimal" allowBlank="1" showInputMessage="1" showErrorMessage="1" error="入力がまちがってます。単位をかくにんしてください。小数点は　．　（ドット）を入力してください。" sqref="C6:E7" xr:uid="{00000000-0002-0000-0000-000004000000}">
      <formula1>0</formula1>
      <formula2>150</formula2>
    </dataValidation>
    <dataValidation type="whole" allowBlank="1" showInputMessage="1" showErrorMessage="1" error="入力にまちがいがあります。もう一度入力してください。" sqref="O7:Q7 G7:I7" xr:uid="{00000000-0002-0000-0000-000005000000}">
      <formula1>0</formula1>
      <formula2>99</formula2>
    </dataValidation>
    <dataValidation type="whole" allowBlank="1" showInputMessage="1" showErrorMessage="1" error="入力にまちがいがあります。もう一度入力してください。" sqref="C22:E22" xr:uid="{00000000-0002-0000-0000-000006000000}">
      <formula1>0</formula1>
      <formula2>300</formula2>
    </dataValidation>
    <dataValidation type="decimal" allowBlank="1" showInputMessage="1" showErrorMessage="1" error="入力にまちがいがあります。もう一度入力してください。" sqref="G22:I22" xr:uid="{00000000-0002-0000-0000-000007000000}">
      <formula1>4</formula1>
      <formula2>100</formula2>
    </dataValidation>
    <dataValidation type="decimal" allowBlank="1" showInputMessage="1" showErrorMessage="1" error="入力がまちがっています。単位はｃｍです。" sqref="K22:M22" xr:uid="{00000000-0002-0000-0000-000008000000}">
      <formula1>5</formula1>
      <formula2>500</formula2>
    </dataValidation>
    <dataValidation type="decimal" allowBlank="1" showInputMessage="1" showErrorMessage="1" error="入力がまちがっています。単位はｍです。" sqref="O22:Q22" xr:uid="{00000000-0002-0000-0000-000009000000}">
      <formula1>0</formula1>
      <formula2>199</formula2>
    </dataValidation>
    <dataValidation type="decimal" allowBlank="1" showInputMessage="1" showErrorMessage="1" error="入力がまちがってます。_x000a_ｃｍ単位で入力してください" sqref="C37:E37" xr:uid="{00000000-0002-0000-0000-00000A000000}">
      <formula1>70</formula1>
      <formula2>230</formula2>
    </dataValidation>
    <dataValidation type="decimal" allowBlank="1" showInputMessage="1" showErrorMessage="1" error="入力がまちがっています。" sqref="C46:E46" xr:uid="{00000000-0002-0000-0000-00000B000000}">
      <formula1>1</formula1>
      <formula2>300</formula2>
    </dataValidation>
    <dataValidation allowBlank="1" showInputMessage="1" showErrorMessage="1" error="入力にまちがいがあります。もう一度入力してください。" sqref="O10:Q10 C49:E49 C39:E40 O25:Q25 K25:M25 G25:I25 C25:E25 K10:M10 G10:I10" xr:uid="{00000000-0002-0000-0000-00000C000000}"/>
    <dataValidation type="list" allowBlank="1" showInputMessage="1" showErrorMessage="1" error="▼をクリックしてリストからえらんでください" prompt="▼をクリックして学年_x000a_ を選んでください。_x000a_" sqref="I2" xr:uid="{00000000-0002-0000-0000-00000D000000}">
      <formula1>$S$5:$S$10</formula1>
    </dataValidation>
    <dataValidation allowBlank="1" showInputMessage="1" showErrorMessage="1" sqref="K2:R2" xr:uid="{00000000-0002-0000-0000-00000E000000}"/>
    <dataValidation type="decimal" allowBlank="1" showInputMessage="1" showErrorMessage="1" error="入力にまちがいがあります。もう一度入力してください。" sqref="K7:M7" xr:uid="{00000000-0002-0000-0000-00000F000000}">
      <formula1>0</formula1>
      <formula2>99</formula2>
    </dataValidation>
  </dataValidations>
  <printOptions horizontalCentered="1" verticalCentered="1"/>
  <pageMargins left="0.19685039370078741" right="0.19685039370078741" top="0.21" bottom="0.27559055118110237" header="0.43" footer="0.3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L32"/>
  <sheetViews>
    <sheetView showGridLines="0" zoomScaleNormal="100" workbookViewId="0">
      <selection activeCell="C34" sqref="C34"/>
    </sheetView>
  </sheetViews>
  <sheetFormatPr defaultRowHeight="13.5" x14ac:dyDescent="0.15"/>
  <cols>
    <col min="1" max="1" width="2.5" customWidth="1"/>
    <col min="2" max="2" width="5.25" customWidth="1"/>
    <col min="3" max="3" width="6" style="26" customWidth="1"/>
    <col min="4" max="11" width="11.125" style="26" customWidth="1"/>
  </cols>
  <sheetData>
    <row r="2" spans="2:11" x14ac:dyDescent="0.15">
      <c r="B2" s="211" t="s">
        <v>81</v>
      </c>
      <c r="C2" s="211"/>
      <c r="D2" s="211"/>
      <c r="E2" s="211"/>
      <c r="F2" s="211"/>
      <c r="G2" s="211"/>
      <c r="H2" s="211"/>
      <c r="I2" s="211"/>
      <c r="J2" s="211"/>
      <c r="K2" s="211"/>
    </row>
    <row r="3" spans="2:11" ht="27" x14ac:dyDescent="0.15">
      <c r="B3" s="207" t="s">
        <v>37</v>
      </c>
      <c r="C3" s="17" t="s">
        <v>38</v>
      </c>
      <c r="D3" s="18" t="s">
        <v>39</v>
      </c>
      <c r="E3" s="18" t="s">
        <v>30</v>
      </c>
      <c r="F3" s="18" t="s">
        <v>31</v>
      </c>
      <c r="G3" s="18" t="s">
        <v>32</v>
      </c>
      <c r="H3" s="19" t="s">
        <v>82</v>
      </c>
      <c r="I3" s="19" t="s">
        <v>40</v>
      </c>
      <c r="J3" s="19" t="s">
        <v>33</v>
      </c>
      <c r="K3" s="19" t="s">
        <v>83</v>
      </c>
    </row>
    <row r="4" spans="2:11" x14ac:dyDescent="0.15">
      <c r="B4" s="208"/>
      <c r="C4" s="20">
        <v>10</v>
      </c>
      <c r="D4" s="21" t="s">
        <v>84</v>
      </c>
      <c r="E4" s="21" t="s">
        <v>85</v>
      </c>
      <c r="F4" s="21" t="s">
        <v>86</v>
      </c>
      <c r="G4" s="21" t="s">
        <v>87</v>
      </c>
      <c r="H4" s="21" t="s">
        <v>88</v>
      </c>
      <c r="I4" s="21" t="s">
        <v>89</v>
      </c>
      <c r="J4" s="21" t="s">
        <v>90</v>
      </c>
      <c r="K4" s="21" t="s">
        <v>91</v>
      </c>
    </row>
    <row r="5" spans="2:11" x14ac:dyDescent="0.15">
      <c r="B5" s="208"/>
      <c r="C5" s="20">
        <v>9</v>
      </c>
      <c r="D5" s="21" t="s">
        <v>41</v>
      </c>
      <c r="E5" s="21" t="s">
        <v>41</v>
      </c>
      <c r="F5" s="21" t="s">
        <v>92</v>
      </c>
      <c r="G5" s="21" t="s">
        <v>93</v>
      </c>
      <c r="H5" s="21" t="s">
        <v>94</v>
      </c>
      <c r="I5" s="21" t="s">
        <v>95</v>
      </c>
      <c r="J5" s="21" t="s">
        <v>96</v>
      </c>
      <c r="K5" s="21" t="s">
        <v>42</v>
      </c>
    </row>
    <row r="6" spans="2:11" x14ac:dyDescent="0.15">
      <c r="B6" s="208"/>
      <c r="C6" s="20">
        <v>8</v>
      </c>
      <c r="D6" s="21" t="s">
        <v>43</v>
      </c>
      <c r="E6" s="21" t="s">
        <v>43</v>
      </c>
      <c r="F6" s="21" t="s">
        <v>44</v>
      </c>
      <c r="G6" s="21" t="s">
        <v>97</v>
      </c>
      <c r="H6" s="21" t="s">
        <v>98</v>
      </c>
      <c r="I6" s="21" t="s">
        <v>99</v>
      </c>
      <c r="J6" s="21" t="s">
        <v>100</v>
      </c>
      <c r="K6" s="21" t="s">
        <v>45</v>
      </c>
    </row>
    <row r="7" spans="2:11" x14ac:dyDescent="0.15">
      <c r="B7" s="208"/>
      <c r="C7" s="20">
        <v>7</v>
      </c>
      <c r="D7" s="21" t="s">
        <v>46</v>
      </c>
      <c r="E7" s="21" t="s">
        <v>47</v>
      </c>
      <c r="F7" s="21" t="s">
        <v>101</v>
      </c>
      <c r="G7" s="21" t="s">
        <v>102</v>
      </c>
      <c r="H7" s="21" t="s">
        <v>103</v>
      </c>
      <c r="I7" s="21" t="s">
        <v>104</v>
      </c>
      <c r="J7" s="21" t="s">
        <v>105</v>
      </c>
      <c r="K7" s="21" t="s">
        <v>106</v>
      </c>
    </row>
    <row r="8" spans="2:11" x14ac:dyDescent="0.15">
      <c r="B8" s="208"/>
      <c r="C8" s="20">
        <v>6</v>
      </c>
      <c r="D8" s="21" t="s">
        <v>48</v>
      </c>
      <c r="E8" s="21" t="s">
        <v>49</v>
      </c>
      <c r="F8" s="21" t="s">
        <v>107</v>
      </c>
      <c r="G8" s="21" t="s">
        <v>101</v>
      </c>
      <c r="H8" s="21" t="s">
        <v>108</v>
      </c>
      <c r="I8" s="21" t="s">
        <v>109</v>
      </c>
      <c r="J8" s="21" t="s">
        <v>110</v>
      </c>
      <c r="K8" s="21" t="s">
        <v>111</v>
      </c>
    </row>
    <row r="9" spans="2:11" x14ac:dyDescent="0.15">
      <c r="B9" s="208"/>
      <c r="C9" s="20">
        <v>5</v>
      </c>
      <c r="D9" s="21" t="s">
        <v>112</v>
      </c>
      <c r="E9" s="21" t="s">
        <v>113</v>
      </c>
      <c r="F9" s="21" t="s">
        <v>50</v>
      </c>
      <c r="G9" s="21" t="s">
        <v>107</v>
      </c>
      <c r="H9" s="21" t="s">
        <v>114</v>
      </c>
      <c r="I9" s="21" t="s">
        <v>115</v>
      </c>
      <c r="J9" s="21" t="s">
        <v>116</v>
      </c>
      <c r="K9" s="21" t="s">
        <v>117</v>
      </c>
    </row>
    <row r="10" spans="2:11" x14ac:dyDescent="0.15">
      <c r="B10" s="208"/>
      <c r="C10" s="20">
        <v>4</v>
      </c>
      <c r="D10" s="21" t="s">
        <v>118</v>
      </c>
      <c r="E10" s="21" t="s">
        <v>119</v>
      </c>
      <c r="F10" s="21" t="s">
        <v>120</v>
      </c>
      <c r="G10" s="21" t="s">
        <v>121</v>
      </c>
      <c r="H10" s="21" t="s">
        <v>122</v>
      </c>
      <c r="I10" s="21" t="s">
        <v>123</v>
      </c>
      <c r="J10" s="21" t="s">
        <v>124</v>
      </c>
      <c r="K10" s="21" t="s">
        <v>125</v>
      </c>
    </row>
    <row r="11" spans="2:11" x14ac:dyDescent="0.15">
      <c r="B11" s="208"/>
      <c r="C11" s="20">
        <v>3</v>
      </c>
      <c r="D11" s="21" t="s">
        <v>126</v>
      </c>
      <c r="E11" s="21" t="s">
        <v>127</v>
      </c>
      <c r="F11" s="21" t="s">
        <v>128</v>
      </c>
      <c r="G11" s="21" t="s">
        <v>129</v>
      </c>
      <c r="H11" s="21" t="s">
        <v>130</v>
      </c>
      <c r="I11" s="21" t="s">
        <v>131</v>
      </c>
      <c r="J11" s="21" t="s">
        <v>132</v>
      </c>
      <c r="K11" s="21" t="s">
        <v>133</v>
      </c>
    </row>
    <row r="12" spans="2:11" x14ac:dyDescent="0.15">
      <c r="B12" s="208"/>
      <c r="C12" s="20">
        <v>2</v>
      </c>
      <c r="D12" s="21" t="s">
        <v>134</v>
      </c>
      <c r="E12" s="21" t="s">
        <v>135</v>
      </c>
      <c r="F12" s="21" t="s">
        <v>136</v>
      </c>
      <c r="G12" s="21" t="s">
        <v>137</v>
      </c>
      <c r="H12" s="21" t="s">
        <v>51</v>
      </c>
      <c r="I12" s="21" t="s">
        <v>138</v>
      </c>
      <c r="J12" s="21" t="s">
        <v>139</v>
      </c>
      <c r="K12" s="21" t="s">
        <v>134</v>
      </c>
    </row>
    <row r="13" spans="2:11" x14ac:dyDescent="0.15">
      <c r="B13" s="208"/>
      <c r="C13" s="20">
        <v>1</v>
      </c>
      <c r="D13" s="21" t="s">
        <v>140</v>
      </c>
      <c r="E13" s="21" t="s">
        <v>141</v>
      </c>
      <c r="F13" s="21" t="s">
        <v>142</v>
      </c>
      <c r="G13" s="21" t="s">
        <v>143</v>
      </c>
      <c r="H13" s="21" t="s">
        <v>52</v>
      </c>
      <c r="I13" s="21" t="s">
        <v>144</v>
      </c>
      <c r="J13" s="21" t="s">
        <v>145</v>
      </c>
      <c r="K13" s="21" t="s">
        <v>146</v>
      </c>
    </row>
    <row r="14" spans="2:11" s="7" customFormat="1" ht="27" x14ac:dyDescent="0.15">
      <c r="B14" s="209" t="s">
        <v>53</v>
      </c>
      <c r="C14" s="22" t="s">
        <v>38</v>
      </c>
      <c r="D14" s="23" t="s">
        <v>39</v>
      </c>
      <c r="E14" s="23" t="s">
        <v>30</v>
      </c>
      <c r="F14" s="23" t="s">
        <v>31</v>
      </c>
      <c r="G14" s="23" t="s">
        <v>32</v>
      </c>
      <c r="H14" s="24" t="s">
        <v>147</v>
      </c>
      <c r="I14" s="24" t="s">
        <v>40</v>
      </c>
      <c r="J14" s="24" t="s">
        <v>33</v>
      </c>
      <c r="K14" s="24" t="s">
        <v>83</v>
      </c>
    </row>
    <row r="15" spans="2:11" x14ac:dyDescent="0.15">
      <c r="B15" s="209"/>
      <c r="C15" s="22">
        <v>10</v>
      </c>
      <c r="D15" s="25" t="s">
        <v>148</v>
      </c>
      <c r="E15" s="25" t="s">
        <v>149</v>
      </c>
      <c r="F15" s="25" t="s">
        <v>150</v>
      </c>
      <c r="G15" s="25" t="s">
        <v>151</v>
      </c>
      <c r="H15" s="25" t="s">
        <v>152</v>
      </c>
      <c r="I15" s="25" t="s">
        <v>153</v>
      </c>
      <c r="J15" s="25" t="s">
        <v>154</v>
      </c>
      <c r="K15" s="25" t="s">
        <v>155</v>
      </c>
    </row>
    <row r="16" spans="2:11" x14ac:dyDescent="0.15">
      <c r="B16" s="209"/>
      <c r="C16" s="22">
        <v>9</v>
      </c>
      <c r="D16" s="25" t="s">
        <v>54</v>
      </c>
      <c r="E16" s="25" t="s">
        <v>43</v>
      </c>
      <c r="F16" s="25" t="s">
        <v>156</v>
      </c>
      <c r="G16" s="25" t="s">
        <v>55</v>
      </c>
      <c r="H16" s="25" t="s">
        <v>56</v>
      </c>
      <c r="I16" s="25" t="s">
        <v>157</v>
      </c>
      <c r="J16" s="25" t="s">
        <v>158</v>
      </c>
      <c r="K16" s="25" t="s">
        <v>159</v>
      </c>
    </row>
    <row r="17" spans="2:12" x14ac:dyDescent="0.15">
      <c r="B17" s="209"/>
      <c r="C17" s="22">
        <v>8</v>
      </c>
      <c r="D17" s="25" t="s">
        <v>57</v>
      </c>
      <c r="E17" s="25" t="s">
        <v>47</v>
      </c>
      <c r="F17" s="25" t="s">
        <v>160</v>
      </c>
      <c r="G17" s="25" t="s">
        <v>161</v>
      </c>
      <c r="H17" s="25" t="s">
        <v>58</v>
      </c>
      <c r="I17" s="25" t="s">
        <v>162</v>
      </c>
      <c r="J17" s="25" t="s">
        <v>163</v>
      </c>
      <c r="K17" s="25" t="s">
        <v>164</v>
      </c>
    </row>
    <row r="18" spans="2:12" x14ac:dyDescent="0.15">
      <c r="B18" s="209"/>
      <c r="C18" s="22">
        <v>7</v>
      </c>
      <c r="D18" s="25" t="s">
        <v>59</v>
      </c>
      <c r="E18" s="25" t="s">
        <v>60</v>
      </c>
      <c r="F18" s="25" t="s">
        <v>61</v>
      </c>
      <c r="G18" s="25" t="s">
        <v>165</v>
      </c>
      <c r="H18" s="25" t="s">
        <v>62</v>
      </c>
      <c r="I18" s="25" t="s">
        <v>166</v>
      </c>
      <c r="J18" s="25" t="s">
        <v>167</v>
      </c>
      <c r="K18" s="25" t="s">
        <v>48</v>
      </c>
    </row>
    <row r="19" spans="2:12" x14ac:dyDescent="0.15">
      <c r="B19" s="209"/>
      <c r="C19" s="22">
        <v>6</v>
      </c>
      <c r="D19" s="25" t="s">
        <v>63</v>
      </c>
      <c r="E19" s="25" t="s">
        <v>64</v>
      </c>
      <c r="F19" s="25" t="s">
        <v>168</v>
      </c>
      <c r="G19" s="25" t="s">
        <v>65</v>
      </c>
      <c r="H19" s="25" t="s">
        <v>169</v>
      </c>
      <c r="I19" s="25" t="s">
        <v>170</v>
      </c>
      <c r="J19" s="25" t="s">
        <v>171</v>
      </c>
      <c r="K19" s="25" t="s">
        <v>112</v>
      </c>
    </row>
    <row r="20" spans="2:12" x14ac:dyDescent="0.15">
      <c r="B20" s="209"/>
      <c r="C20" s="22">
        <v>5</v>
      </c>
      <c r="D20" s="25" t="s">
        <v>66</v>
      </c>
      <c r="E20" s="25" t="s">
        <v>67</v>
      </c>
      <c r="F20" s="25" t="s">
        <v>172</v>
      </c>
      <c r="G20" s="25" t="s">
        <v>173</v>
      </c>
      <c r="H20" s="25" t="s">
        <v>174</v>
      </c>
      <c r="I20" s="25" t="s">
        <v>175</v>
      </c>
      <c r="J20" s="25" t="s">
        <v>176</v>
      </c>
      <c r="K20" s="25" t="s">
        <v>68</v>
      </c>
    </row>
    <row r="21" spans="2:12" x14ac:dyDescent="0.15">
      <c r="B21" s="209"/>
      <c r="C21" s="22">
        <v>4</v>
      </c>
      <c r="D21" s="25" t="s">
        <v>118</v>
      </c>
      <c r="E21" s="25" t="s">
        <v>119</v>
      </c>
      <c r="F21" s="25" t="s">
        <v>177</v>
      </c>
      <c r="G21" s="25" t="s">
        <v>69</v>
      </c>
      <c r="H21" s="25" t="s">
        <v>178</v>
      </c>
      <c r="I21" s="25" t="s">
        <v>179</v>
      </c>
      <c r="J21" s="25" t="s">
        <v>180</v>
      </c>
      <c r="K21" s="25" t="s">
        <v>181</v>
      </c>
    </row>
    <row r="22" spans="2:12" x14ac:dyDescent="0.15">
      <c r="B22" s="209"/>
      <c r="C22" s="22">
        <v>3</v>
      </c>
      <c r="D22" s="25" t="s">
        <v>126</v>
      </c>
      <c r="E22" s="25" t="s">
        <v>127</v>
      </c>
      <c r="F22" s="25" t="s">
        <v>159</v>
      </c>
      <c r="G22" s="25" t="s">
        <v>159</v>
      </c>
      <c r="H22" s="25" t="s">
        <v>182</v>
      </c>
      <c r="I22" s="25" t="s">
        <v>183</v>
      </c>
      <c r="J22" s="25" t="s">
        <v>184</v>
      </c>
      <c r="K22" s="25">
        <v>5</v>
      </c>
    </row>
    <row r="23" spans="2:12" x14ac:dyDescent="0.15">
      <c r="B23" s="209"/>
      <c r="C23" s="22">
        <v>2</v>
      </c>
      <c r="D23" s="25" t="s">
        <v>185</v>
      </c>
      <c r="E23" s="25" t="s">
        <v>135</v>
      </c>
      <c r="F23" s="25" t="s">
        <v>186</v>
      </c>
      <c r="G23" s="25" t="s">
        <v>164</v>
      </c>
      <c r="H23" s="25" t="s">
        <v>51</v>
      </c>
      <c r="I23" s="25" t="s">
        <v>187</v>
      </c>
      <c r="J23" s="25" t="s">
        <v>188</v>
      </c>
      <c r="K23" s="25">
        <v>4</v>
      </c>
    </row>
    <row r="24" spans="2:12" x14ac:dyDescent="0.15">
      <c r="B24" s="209"/>
      <c r="C24" s="22">
        <v>1</v>
      </c>
      <c r="D24" s="25" t="s">
        <v>189</v>
      </c>
      <c r="E24" s="25" t="s">
        <v>141</v>
      </c>
      <c r="F24" s="25" t="s">
        <v>190</v>
      </c>
      <c r="G24" s="25" t="s">
        <v>191</v>
      </c>
      <c r="H24" s="25" t="s">
        <v>52</v>
      </c>
      <c r="I24" s="25" t="s">
        <v>192</v>
      </c>
      <c r="J24" s="25" t="s">
        <v>193</v>
      </c>
      <c r="K24" s="25" t="s">
        <v>194</v>
      </c>
    </row>
    <row r="26" spans="2:12" x14ac:dyDescent="0.15">
      <c r="C26"/>
      <c r="D26" s="210" t="s">
        <v>70</v>
      </c>
      <c r="E26" s="210"/>
      <c r="F26" s="210"/>
      <c r="G26" s="210"/>
      <c r="H26" s="210"/>
      <c r="I26" s="210"/>
      <c r="J26" s="210"/>
      <c r="L26" s="26"/>
    </row>
    <row r="27" spans="2:12" x14ac:dyDescent="0.15">
      <c r="C27"/>
      <c r="D27" s="27" t="s">
        <v>71</v>
      </c>
      <c r="E27" s="27" t="s">
        <v>195</v>
      </c>
      <c r="F27" s="27" t="s">
        <v>196</v>
      </c>
      <c r="G27" s="27" t="s">
        <v>197</v>
      </c>
      <c r="H27" s="27" t="s">
        <v>198</v>
      </c>
      <c r="I27" s="27" t="s">
        <v>199</v>
      </c>
      <c r="J27" s="27" t="s">
        <v>200</v>
      </c>
      <c r="L27" s="26"/>
    </row>
    <row r="28" spans="2:12" x14ac:dyDescent="0.15">
      <c r="C28"/>
      <c r="D28" s="28" t="s">
        <v>24</v>
      </c>
      <c r="E28" s="28" t="s">
        <v>201</v>
      </c>
      <c r="F28" s="28" t="s">
        <v>202</v>
      </c>
      <c r="G28" s="28" t="s">
        <v>203</v>
      </c>
      <c r="H28" s="28" t="s">
        <v>204</v>
      </c>
      <c r="I28" s="28" t="s">
        <v>72</v>
      </c>
      <c r="J28" s="28" t="s">
        <v>205</v>
      </c>
      <c r="L28" s="26"/>
    </row>
    <row r="29" spans="2:12" x14ac:dyDescent="0.15">
      <c r="C29"/>
      <c r="D29" s="28" t="s">
        <v>25</v>
      </c>
      <c r="E29" s="28" t="s">
        <v>73</v>
      </c>
      <c r="F29" s="28" t="s">
        <v>206</v>
      </c>
      <c r="G29" s="28" t="s">
        <v>207</v>
      </c>
      <c r="H29" s="28" t="s">
        <v>208</v>
      </c>
      <c r="I29" s="28" t="s">
        <v>209</v>
      </c>
      <c r="J29" s="28" t="s">
        <v>210</v>
      </c>
      <c r="L29" s="26"/>
    </row>
    <row r="30" spans="2:12" x14ac:dyDescent="0.15">
      <c r="C30"/>
      <c r="D30" s="28" t="s">
        <v>26</v>
      </c>
      <c r="E30" s="28" t="s">
        <v>211</v>
      </c>
      <c r="F30" s="28" t="s">
        <v>212</v>
      </c>
      <c r="G30" s="28" t="s">
        <v>213</v>
      </c>
      <c r="H30" s="28" t="s">
        <v>214</v>
      </c>
      <c r="I30" s="28" t="s">
        <v>215</v>
      </c>
      <c r="J30" s="28" t="s">
        <v>216</v>
      </c>
      <c r="L30" s="26"/>
    </row>
    <row r="31" spans="2:12" x14ac:dyDescent="0.15">
      <c r="C31"/>
      <c r="D31" s="28" t="s">
        <v>27</v>
      </c>
      <c r="E31" s="28" t="s">
        <v>217</v>
      </c>
      <c r="F31" s="28" t="s">
        <v>218</v>
      </c>
      <c r="G31" s="28" t="s">
        <v>219</v>
      </c>
      <c r="H31" s="28" t="s">
        <v>220</v>
      </c>
      <c r="I31" s="28" t="s">
        <v>221</v>
      </c>
      <c r="J31" s="28" t="s">
        <v>222</v>
      </c>
      <c r="L31" s="26"/>
    </row>
    <row r="32" spans="2:12" x14ac:dyDescent="0.15">
      <c r="C32"/>
      <c r="D32" s="28" t="s">
        <v>28</v>
      </c>
      <c r="E32" s="28" t="s">
        <v>74</v>
      </c>
      <c r="F32" s="28" t="s">
        <v>75</v>
      </c>
      <c r="G32" s="28" t="s">
        <v>223</v>
      </c>
      <c r="H32" s="28" t="s">
        <v>224</v>
      </c>
      <c r="I32" s="28" t="s">
        <v>225</v>
      </c>
      <c r="J32" s="28" t="s">
        <v>226</v>
      </c>
      <c r="L32" s="26"/>
    </row>
  </sheetData>
  <sheetProtection password="CC57" sheet="1" objects="1" scenarios="1"/>
  <mergeCells count="4">
    <mergeCell ref="B3:B13"/>
    <mergeCell ref="B14:B24"/>
    <mergeCell ref="D26:J26"/>
    <mergeCell ref="B2:K2"/>
  </mergeCells>
  <phoneticPr fontId="3"/>
  <pageMargins left="0.75" right="0.75" top="0.7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20"/>
  <sheetViews>
    <sheetView showGridLines="0" zoomScale="90" zoomScaleNormal="90" workbookViewId="0">
      <selection activeCell="Z9" sqref="Z9"/>
    </sheetView>
  </sheetViews>
  <sheetFormatPr defaultRowHeight="13.5" x14ac:dyDescent="0.15"/>
  <cols>
    <col min="1" max="1" width="6.25" customWidth="1"/>
    <col min="2" max="3" width="7.125" customWidth="1"/>
    <col min="4" max="5" width="6.375" customWidth="1"/>
    <col min="6" max="6" width="5.875" customWidth="1"/>
    <col min="7" max="7" width="6.875" customWidth="1"/>
    <col min="8" max="8" width="6.125" customWidth="1"/>
    <col min="9" max="9" width="6.25" customWidth="1"/>
    <col min="10" max="10" width="7.25" customWidth="1"/>
    <col min="11" max="11" width="6.75" customWidth="1"/>
    <col min="12" max="13" width="6.375" customWidth="1"/>
    <col min="14" max="14" width="6.625" customWidth="1"/>
    <col min="15" max="15" width="6.375" customWidth="1"/>
    <col min="16" max="16" width="7.25" customWidth="1"/>
    <col min="17" max="17" width="6.75" customWidth="1"/>
    <col min="18" max="18" width="6.125" customWidth="1"/>
    <col min="19" max="19" width="6.5" customWidth="1"/>
  </cols>
  <sheetData>
    <row r="1" spans="1:23" ht="17.25" customHeight="1" x14ac:dyDescent="0.15">
      <c r="A1" s="3" t="s">
        <v>291</v>
      </c>
      <c r="B1" s="3"/>
      <c r="C1" s="3"/>
      <c r="D1" s="3"/>
      <c r="E1" s="3"/>
    </row>
    <row r="2" spans="1:23" x14ac:dyDescent="0.15">
      <c r="A2" s="14"/>
      <c r="G2" s="12"/>
      <c r="H2" s="214"/>
      <c r="I2" s="214"/>
      <c r="J2" s="214"/>
    </row>
    <row r="3" spans="1:23" ht="4.5" customHeight="1" x14ac:dyDescent="0.15">
      <c r="E3" s="12"/>
    </row>
    <row r="4" spans="1:23" ht="21.75" customHeight="1" x14ac:dyDescent="0.15">
      <c r="A4" s="140"/>
      <c r="B4" s="141" t="s">
        <v>34</v>
      </c>
      <c r="C4" s="141" t="s">
        <v>35</v>
      </c>
      <c r="D4" s="213" t="s">
        <v>9</v>
      </c>
      <c r="E4" s="213"/>
      <c r="F4" s="213" t="s">
        <v>10</v>
      </c>
      <c r="G4" s="213"/>
      <c r="H4" s="213" t="s">
        <v>11</v>
      </c>
      <c r="I4" s="213"/>
      <c r="J4" s="213" t="s">
        <v>12</v>
      </c>
      <c r="K4" s="213"/>
      <c r="L4" s="213" t="s">
        <v>13</v>
      </c>
      <c r="M4" s="213"/>
      <c r="N4" s="213" t="s">
        <v>14</v>
      </c>
      <c r="O4" s="213"/>
      <c r="P4" s="213" t="s">
        <v>15</v>
      </c>
      <c r="Q4" s="213"/>
      <c r="R4" s="213" t="s">
        <v>16</v>
      </c>
      <c r="S4" s="213"/>
    </row>
    <row r="5" spans="1:23" ht="21.75" customHeight="1" x14ac:dyDescent="0.15">
      <c r="A5" s="142" t="s">
        <v>17</v>
      </c>
      <c r="B5" s="142" t="s">
        <v>294</v>
      </c>
      <c r="C5" s="142" t="s">
        <v>294</v>
      </c>
      <c r="D5" s="143" t="s">
        <v>294</v>
      </c>
      <c r="E5" s="138" t="s">
        <v>19</v>
      </c>
      <c r="F5" s="143" t="s">
        <v>294</v>
      </c>
      <c r="G5" s="138" t="s">
        <v>19</v>
      </c>
      <c r="H5" s="143" t="s">
        <v>294</v>
      </c>
      <c r="I5" s="138" t="s">
        <v>19</v>
      </c>
      <c r="J5" s="143" t="s">
        <v>294</v>
      </c>
      <c r="K5" s="138" t="s">
        <v>19</v>
      </c>
      <c r="L5" s="143" t="s">
        <v>294</v>
      </c>
      <c r="M5" s="138" t="s">
        <v>19</v>
      </c>
      <c r="N5" s="143" t="s">
        <v>294</v>
      </c>
      <c r="O5" s="138" t="s">
        <v>19</v>
      </c>
      <c r="P5" s="143" t="s">
        <v>294</v>
      </c>
      <c r="Q5" s="138" t="s">
        <v>19</v>
      </c>
      <c r="R5" s="143" t="s">
        <v>294</v>
      </c>
      <c r="S5" s="138" t="s">
        <v>19</v>
      </c>
    </row>
    <row r="6" spans="1:23" ht="21.75" customHeight="1" x14ac:dyDescent="0.15">
      <c r="A6" s="142" t="s">
        <v>277</v>
      </c>
      <c r="B6" s="144">
        <v>116.1</v>
      </c>
      <c r="C6" s="144">
        <v>21.71</v>
      </c>
      <c r="D6" s="145">
        <v>9.1999999999999993</v>
      </c>
      <c r="E6" s="146">
        <v>2.1</v>
      </c>
      <c r="F6" s="145">
        <v>11.07</v>
      </c>
      <c r="G6" s="146">
        <v>5.16</v>
      </c>
      <c r="H6" s="145">
        <v>27.52</v>
      </c>
      <c r="I6" s="146">
        <v>6.24</v>
      </c>
      <c r="J6" s="147">
        <v>27.14</v>
      </c>
      <c r="K6" s="148">
        <v>4.95</v>
      </c>
      <c r="L6" s="149">
        <v>19.329999999999998</v>
      </c>
      <c r="M6" s="150">
        <v>9.09</v>
      </c>
      <c r="N6" s="145">
        <v>11.66</v>
      </c>
      <c r="O6" s="146">
        <v>1.54</v>
      </c>
      <c r="P6" s="149">
        <v>113.04</v>
      </c>
      <c r="Q6" s="150">
        <v>17.09</v>
      </c>
      <c r="R6" s="149">
        <v>8.33</v>
      </c>
      <c r="S6" s="150">
        <v>3.19</v>
      </c>
    </row>
    <row r="7" spans="1:23" ht="21.75" customHeight="1" x14ac:dyDescent="0.15">
      <c r="A7" s="142" t="s">
        <v>278</v>
      </c>
      <c r="B7" s="144">
        <v>122.03</v>
      </c>
      <c r="C7" s="144">
        <v>24.49</v>
      </c>
      <c r="D7" s="145">
        <v>10.89</v>
      </c>
      <c r="E7" s="146">
        <v>2.37</v>
      </c>
      <c r="F7" s="145">
        <v>13.61</v>
      </c>
      <c r="G7" s="146">
        <v>5.18</v>
      </c>
      <c r="H7" s="145">
        <v>28.58</v>
      </c>
      <c r="I7" s="146">
        <v>6.21</v>
      </c>
      <c r="J7" s="147">
        <v>30.85</v>
      </c>
      <c r="K7" s="148">
        <v>5.64</v>
      </c>
      <c r="L7" s="149">
        <v>28.47</v>
      </c>
      <c r="M7" s="150">
        <v>12.69</v>
      </c>
      <c r="N7" s="145">
        <v>10.8</v>
      </c>
      <c r="O7" s="146">
        <v>1.27</v>
      </c>
      <c r="P7" s="149">
        <v>123.53</v>
      </c>
      <c r="Q7" s="150">
        <v>17.170000000000002</v>
      </c>
      <c r="R7" s="149">
        <v>11.43</v>
      </c>
      <c r="S7" s="150">
        <v>4.2300000000000004</v>
      </c>
    </row>
    <row r="8" spans="1:23" ht="21.75" customHeight="1" x14ac:dyDescent="0.15">
      <c r="A8" s="142" t="s">
        <v>279</v>
      </c>
      <c r="B8" s="144">
        <v>127.92</v>
      </c>
      <c r="C8" s="144">
        <v>27.67</v>
      </c>
      <c r="D8" s="145">
        <v>12.63</v>
      </c>
      <c r="E8" s="146">
        <v>2.84</v>
      </c>
      <c r="F8" s="145">
        <v>15.34</v>
      </c>
      <c r="G8" s="146">
        <v>5.61</v>
      </c>
      <c r="H8" s="145">
        <v>29.35</v>
      </c>
      <c r="I8" s="146">
        <v>6.84</v>
      </c>
      <c r="J8" s="147">
        <v>33.64</v>
      </c>
      <c r="K8" s="148">
        <v>7.32</v>
      </c>
      <c r="L8" s="149">
        <v>34.96</v>
      </c>
      <c r="M8" s="150">
        <v>15.7</v>
      </c>
      <c r="N8" s="145">
        <v>10.28</v>
      </c>
      <c r="O8" s="146">
        <v>1.25</v>
      </c>
      <c r="P8" s="149">
        <v>133.88</v>
      </c>
      <c r="Q8" s="150">
        <v>18.63</v>
      </c>
      <c r="R8" s="149">
        <v>14.76</v>
      </c>
      <c r="S8" s="150">
        <v>5.5</v>
      </c>
    </row>
    <row r="9" spans="1:23" ht="21.75" customHeight="1" x14ac:dyDescent="0.15">
      <c r="A9" s="142" t="s">
        <v>280</v>
      </c>
      <c r="B9" s="144">
        <v>133.27000000000001</v>
      </c>
      <c r="C9" s="144">
        <v>31.18</v>
      </c>
      <c r="D9" s="145">
        <v>14.5</v>
      </c>
      <c r="E9" s="146">
        <v>3.25</v>
      </c>
      <c r="F9" s="145">
        <v>17.3</v>
      </c>
      <c r="G9" s="146">
        <v>5.63</v>
      </c>
      <c r="H9" s="145">
        <v>30.88</v>
      </c>
      <c r="I9" s="146">
        <v>6.97</v>
      </c>
      <c r="J9" s="147">
        <v>37.61</v>
      </c>
      <c r="K9" s="148">
        <v>7.56</v>
      </c>
      <c r="L9" s="149">
        <v>43.15</v>
      </c>
      <c r="M9" s="150">
        <v>18.600000000000001</v>
      </c>
      <c r="N9" s="145">
        <v>9.84</v>
      </c>
      <c r="O9" s="146">
        <v>1.21</v>
      </c>
      <c r="P9" s="149">
        <v>142.6</v>
      </c>
      <c r="Q9" s="150">
        <v>19.309999999999999</v>
      </c>
      <c r="R9" s="149">
        <v>18.329999999999998</v>
      </c>
      <c r="S9" s="150">
        <v>6.62</v>
      </c>
    </row>
    <row r="10" spans="1:23" ht="21.75" customHeight="1" x14ac:dyDescent="0.15">
      <c r="A10" s="142" t="s">
        <v>281</v>
      </c>
      <c r="B10" s="144">
        <v>138.78</v>
      </c>
      <c r="C10" s="144">
        <v>34.869999999999997</v>
      </c>
      <c r="D10" s="145">
        <v>16.7</v>
      </c>
      <c r="E10" s="146">
        <v>3.69</v>
      </c>
      <c r="F10" s="145">
        <v>19.23</v>
      </c>
      <c r="G10" s="146">
        <v>5.57</v>
      </c>
      <c r="H10" s="145">
        <v>32.880000000000003</v>
      </c>
      <c r="I10" s="146">
        <v>7.32</v>
      </c>
      <c r="J10" s="147">
        <v>41.95</v>
      </c>
      <c r="K10" s="148">
        <v>7.48</v>
      </c>
      <c r="L10" s="149">
        <v>51.59</v>
      </c>
      <c r="M10" s="150">
        <v>20.04</v>
      </c>
      <c r="N10" s="145">
        <v>9.41</v>
      </c>
      <c r="O10" s="146">
        <v>1.18</v>
      </c>
      <c r="P10" s="149">
        <v>151.32</v>
      </c>
      <c r="Q10" s="150">
        <v>20.3</v>
      </c>
      <c r="R10" s="149">
        <v>22.14</v>
      </c>
      <c r="S10" s="150">
        <v>7.73</v>
      </c>
    </row>
    <row r="11" spans="1:23" ht="21.75" customHeight="1" thickBot="1" x14ac:dyDescent="0.2">
      <c r="A11" s="151" t="s">
        <v>282</v>
      </c>
      <c r="B11" s="152">
        <v>145.12</v>
      </c>
      <c r="C11" s="152">
        <v>39.24</v>
      </c>
      <c r="D11" s="153">
        <v>19.739999999999998</v>
      </c>
      <c r="E11" s="154">
        <v>4.71</v>
      </c>
      <c r="F11" s="153">
        <v>21.2</v>
      </c>
      <c r="G11" s="154">
        <v>5.41</v>
      </c>
      <c r="H11" s="153">
        <v>35.08</v>
      </c>
      <c r="I11" s="154">
        <v>7.71</v>
      </c>
      <c r="J11" s="155">
        <v>45.29</v>
      </c>
      <c r="K11" s="156">
        <v>7.25</v>
      </c>
      <c r="L11" s="157">
        <v>60.36</v>
      </c>
      <c r="M11" s="158">
        <v>21.58</v>
      </c>
      <c r="N11" s="153">
        <v>8.99</v>
      </c>
      <c r="O11" s="154">
        <v>1.1000000000000001</v>
      </c>
      <c r="P11" s="157">
        <v>161.97999999999999</v>
      </c>
      <c r="Q11" s="158">
        <v>21.91</v>
      </c>
      <c r="R11" s="157">
        <v>26.01</v>
      </c>
      <c r="S11" s="158">
        <v>8.98</v>
      </c>
    </row>
    <row r="12" spans="1:23" ht="21.75" customHeight="1" thickTop="1" x14ac:dyDescent="0.15">
      <c r="A12" s="159" t="s">
        <v>20</v>
      </c>
      <c r="B12" s="160" t="s">
        <v>294</v>
      </c>
      <c r="C12" s="160" t="s">
        <v>294</v>
      </c>
      <c r="D12" s="161" t="s">
        <v>294</v>
      </c>
      <c r="E12" s="139" t="s">
        <v>19</v>
      </c>
      <c r="F12" s="161" t="s">
        <v>294</v>
      </c>
      <c r="G12" s="139" t="s">
        <v>19</v>
      </c>
      <c r="H12" s="161" t="s">
        <v>294</v>
      </c>
      <c r="I12" s="139" t="s">
        <v>19</v>
      </c>
      <c r="J12" s="161" t="s">
        <v>294</v>
      </c>
      <c r="K12" s="139" t="s">
        <v>19</v>
      </c>
      <c r="L12" s="161" t="s">
        <v>294</v>
      </c>
      <c r="M12" s="139" t="s">
        <v>19</v>
      </c>
      <c r="N12" s="161" t="s">
        <v>294</v>
      </c>
      <c r="O12" s="139" t="s">
        <v>19</v>
      </c>
      <c r="P12" s="161" t="s">
        <v>294</v>
      </c>
      <c r="Q12" s="139" t="s">
        <v>19</v>
      </c>
      <c r="R12" s="161" t="s">
        <v>294</v>
      </c>
      <c r="S12" s="139" t="s">
        <v>19</v>
      </c>
      <c r="W12" s="8"/>
    </row>
    <row r="13" spans="1:23" ht="21.75" customHeight="1" x14ac:dyDescent="0.15">
      <c r="A13" s="162" t="s">
        <v>277</v>
      </c>
      <c r="B13" s="163">
        <v>115.41</v>
      </c>
      <c r="C13" s="163">
        <v>21.31</v>
      </c>
      <c r="D13" s="164">
        <v>8.65</v>
      </c>
      <c r="E13" s="165">
        <v>4.83</v>
      </c>
      <c r="F13" s="164">
        <v>10.78</v>
      </c>
      <c r="G13" s="165">
        <v>4.8499999999999996</v>
      </c>
      <c r="H13" s="164">
        <v>29.4</v>
      </c>
      <c r="I13" s="165">
        <v>6.64</v>
      </c>
      <c r="J13" s="164">
        <v>26.31</v>
      </c>
      <c r="K13" s="165">
        <v>4.24</v>
      </c>
      <c r="L13" s="166">
        <v>16.73</v>
      </c>
      <c r="M13" s="167">
        <v>6.61</v>
      </c>
      <c r="N13" s="164">
        <v>11.95</v>
      </c>
      <c r="O13" s="165">
        <v>1.41</v>
      </c>
      <c r="P13" s="168">
        <v>105.21</v>
      </c>
      <c r="Q13" s="169">
        <v>15.63</v>
      </c>
      <c r="R13" s="166">
        <v>5.57</v>
      </c>
      <c r="S13" s="167">
        <v>1.85</v>
      </c>
      <c r="W13" s="8"/>
    </row>
    <row r="14" spans="1:23" ht="21.75" customHeight="1" x14ac:dyDescent="0.15">
      <c r="A14" s="162" t="s">
        <v>278</v>
      </c>
      <c r="B14" s="163">
        <v>121.26</v>
      </c>
      <c r="C14" s="163">
        <v>23.91</v>
      </c>
      <c r="D14" s="164">
        <v>10.220000000000001</v>
      </c>
      <c r="E14" s="165">
        <v>2.16</v>
      </c>
      <c r="F14" s="164">
        <v>13.17</v>
      </c>
      <c r="G14" s="165">
        <v>4.78</v>
      </c>
      <c r="H14" s="164">
        <v>30.91</v>
      </c>
      <c r="I14" s="165">
        <v>6.29</v>
      </c>
      <c r="J14" s="164">
        <v>29.91</v>
      </c>
      <c r="K14" s="165">
        <v>5.09</v>
      </c>
      <c r="L14" s="166">
        <v>23.13</v>
      </c>
      <c r="M14" s="167">
        <v>9.01</v>
      </c>
      <c r="N14" s="164">
        <v>11.08</v>
      </c>
      <c r="O14" s="165">
        <v>1.23</v>
      </c>
      <c r="P14" s="168">
        <v>115.67</v>
      </c>
      <c r="Q14" s="169">
        <v>17.28</v>
      </c>
      <c r="R14" s="166">
        <v>7.41</v>
      </c>
      <c r="S14" s="167">
        <v>2.52</v>
      </c>
      <c r="W14" s="8"/>
    </row>
    <row r="15" spans="1:23" ht="21.75" customHeight="1" x14ac:dyDescent="0.15">
      <c r="A15" s="162" t="s">
        <v>279</v>
      </c>
      <c r="B15" s="163">
        <v>127.31</v>
      </c>
      <c r="C15" s="163">
        <v>26.98</v>
      </c>
      <c r="D15" s="164">
        <v>11.96</v>
      </c>
      <c r="E15" s="165">
        <v>2.59</v>
      </c>
      <c r="F15" s="164">
        <v>14.57</v>
      </c>
      <c r="G15" s="165">
        <v>5.04</v>
      </c>
      <c r="H15" s="164">
        <v>31.94</v>
      </c>
      <c r="I15" s="165">
        <v>6.84</v>
      </c>
      <c r="J15" s="164">
        <v>32.25</v>
      </c>
      <c r="K15" s="165">
        <v>6.61</v>
      </c>
      <c r="L15" s="166">
        <v>27.65</v>
      </c>
      <c r="M15" s="167">
        <v>11.52</v>
      </c>
      <c r="N15" s="164">
        <v>10.57</v>
      </c>
      <c r="O15" s="165">
        <v>1.32</v>
      </c>
      <c r="P15" s="168">
        <v>125.51</v>
      </c>
      <c r="Q15" s="169">
        <v>17.02</v>
      </c>
      <c r="R15" s="166">
        <v>9.34</v>
      </c>
      <c r="S15" s="167">
        <v>3.12</v>
      </c>
      <c r="W15" s="8"/>
    </row>
    <row r="16" spans="1:23" ht="21.75" customHeight="1" x14ac:dyDescent="0.15">
      <c r="A16" s="130" t="s">
        <v>280</v>
      </c>
      <c r="B16" s="131">
        <v>133.55000000000001</v>
      </c>
      <c r="C16" s="131">
        <v>30.86</v>
      </c>
      <c r="D16" s="132">
        <v>13.88</v>
      </c>
      <c r="E16" s="133">
        <v>3.08</v>
      </c>
      <c r="F16" s="132">
        <v>16.38</v>
      </c>
      <c r="G16" s="133">
        <v>4.95</v>
      </c>
      <c r="H16" s="132">
        <v>34.049999999999997</v>
      </c>
      <c r="I16" s="133">
        <v>6.96</v>
      </c>
      <c r="J16" s="132">
        <v>36.11</v>
      </c>
      <c r="K16" s="133">
        <v>6.83</v>
      </c>
      <c r="L16" s="136">
        <v>34.61</v>
      </c>
      <c r="M16" s="137">
        <v>13.58</v>
      </c>
      <c r="N16" s="132">
        <v>10.08</v>
      </c>
      <c r="O16" s="133">
        <v>1.01</v>
      </c>
      <c r="P16" s="134">
        <v>135.07</v>
      </c>
      <c r="Q16" s="135">
        <v>18</v>
      </c>
      <c r="R16" s="136">
        <v>11.57</v>
      </c>
      <c r="S16" s="137">
        <v>3.82</v>
      </c>
      <c r="W16" s="8"/>
    </row>
    <row r="17" spans="1:23" ht="21.75" customHeight="1" x14ac:dyDescent="0.15">
      <c r="A17" s="130" t="s">
        <v>281</v>
      </c>
      <c r="B17" s="131">
        <v>140.35</v>
      </c>
      <c r="C17" s="131">
        <v>35</v>
      </c>
      <c r="D17" s="132">
        <v>16.47</v>
      </c>
      <c r="E17" s="133">
        <v>3.67</v>
      </c>
      <c r="F17" s="132">
        <v>18.23</v>
      </c>
      <c r="G17" s="133">
        <v>4.8099999999999996</v>
      </c>
      <c r="H17" s="132">
        <v>36.74</v>
      </c>
      <c r="I17" s="133">
        <v>7.49</v>
      </c>
      <c r="J17" s="132">
        <v>40.36</v>
      </c>
      <c r="K17" s="133">
        <v>6.63</v>
      </c>
      <c r="L17" s="136">
        <v>42.88</v>
      </c>
      <c r="M17" s="137">
        <v>15.45</v>
      </c>
      <c r="N17" s="132">
        <v>9.6199999999999992</v>
      </c>
      <c r="O17" s="133">
        <v>1.1100000000000001</v>
      </c>
      <c r="P17" s="134">
        <v>144.66999999999999</v>
      </c>
      <c r="Q17" s="135">
        <v>19.13</v>
      </c>
      <c r="R17" s="136">
        <v>14.06</v>
      </c>
      <c r="S17" s="137">
        <v>4.9800000000000004</v>
      </c>
      <c r="W17" s="8"/>
    </row>
    <row r="18" spans="1:23" ht="21.75" customHeight="1" x14ac:dyDescent="0.15">
      <c r="A18" s="130" t="s">
        <v>282</v>
      </c>
      <c r="B18" s="131">
        <v>146.87</v>
      </c>
      <c r="C18" s="131">
        <v>39.94</v>
      </c>
      <c r="D18" s="132">
        <v>19.48</v>
      </c>
      <c r="E18" s="133">
        <v>4.17</v>
      </c>
      <c r="F18" s="132">
        <v>19.52</v>
      </c>
      <c r="G18" s="133">
        <v>4.71</v>
      </c>
      <c r="H18" s="132">
        <v>39.43</v>
      </c>
      <c r="I18" s="133">
        <v>7.94</v>
      </c>
      <c r="J18" s="132">
        <v>43.08</v>
      </c>
      <c r="K18" s="133">
        <v>6.22</v>
      </c>
      <c r="L18" s="136">
        <v>48.98</v>
      </c>
      <c r="M18" s="137">
        <v>16.739999999999998</v>
      </c>
      <c r="N18" s="132">
        <v>9.24</v>
      </c>
      <c r="O18" s="133">
        <v>0.87</v>
      </c>
      <c r="P18" s="134">
        <v>152.94999999999999</v>
      </c>
      <c r="Q18" s="135">
        <v>19.95</v>
      </c>
      <c r="R18" s="136">
        <v>16.3</v>
      </c>
      <c r="S18" s="137">
        <v>5.48</v>
      </c>
    </row>
    <row r="19" spans="1:23" ht="21.75" customHeight="1" x14ac:dyDescent="0.15">
      <c r="A19" s="121" t="s">
        <v>292</v>
      </c>
      <c r="B19" s="74"/>
      <c r="C19" s="7"/>
      <c r="D19" s="74"/>
      <c r="E19" s="7"/>
      <c r="F19" s="74"/>
      <c r="G19" s="7"/>
      <c r="H19" s="74"/>
      <c r="I19" s="7"/>
      <c r="J19" s="74"/>
      <c r="K19" s="7"/>
      <c r="L19" s="74"/>
      <c r="M19" s="7"/>
      <c r="N19" s="74"/>
      <c r="O19" s="7"/>
      <c r="P19" s="74"/>
      <c r="Q19" s="7"/>
      <c r="R19" s="74"/>
      <c r="S19" s="7"/>
    </row>
    <row r="20" spans="1:23" s="15" customFormat="1" x14ac:dyDescent="0.15">
      <c r="D20" s="16"/>
      <c r="E20" s="212"/>
      <c r="F20" s="212"/>
      <c r="G20" s="212"/>
    </row>
  </sheetData>
  <sheetProtection password="CC57" sheet="1"/>
  <mergeCells count="10">
    <mergeCell ref="H2:J2"/>
    <mergeCell ref="D4:E4"/>
    <mergeCell ref="F4:G4"/>
    <mergeCell ref="H4:I4"/>
    <mergeCell ref="J4:K4"/>
    <mergeCell ref="E20:G20"/>
    <mergeCell ref="R4:S4"/>
    <mergeCell ref="L4:M4"/>
    <mergeCell ref="N4:O4"/>
    <mergeCell ref="P4:Q4"/>
  </mergeCells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35"/>
  <sheetViews>
    <sheetView zoomScaleNormal="100" workbookViewId="0">
      <selection activeCell="Z15" sqref="Z15"/>
    </sheetView>
  </sheetViews>
  <sheetFormatPr defaultRowHeight="13.5" x14ac:dyDescent="0.15"/>
  <cols>
    <col min="1" max="1" width="3" customWidth="1"/>
    <col min="2" max="2" width="5.25" customWidth="1"/>
    <col min="3" max="3" width="3.875" customWidth="1"/>
    <col min="4" max="4" width="6.375" customWidth="1"/>
    <col min="5" max="5" width="3.875" customWidth="1"/>
    <col min="6" max="6" width="6.375" customWidth="1"/>
    <col min="7" max="7" width="3.875" customWidth="1"/>
    <col min="8" max="8" width="6.375" customWidth="1"/>
    <col min="9" max="9" width="3.875" customWidth="1"/>
    <col min="10" max="10" width="6.625" customWidth="1"/>
    <col min="11" max="11" width="3.875" customWidth="1"/>
    <col min="12" max="12" width="6.375" customWidth="1"/>
    <col min="13" max="13" width="3.875" customWidth="1"/>
    <col min="14" max="14" width="6.375" customWidth="1"/>
    <col min="15" max="15" width="3.875" customWidth="1"/>
    <col min="16" max="16" width="6.375" customWidth="1"/>
    <col min="17" max="17" width="3.875" customWidth="1"/>
    <col min="18" max="18" width="2.5" customWidth="1"/>
    <col min="19" max="19" width="5.125" customWidth="1"/>
    <col min="20" max="25" width="5" customWidth="1"/>
    <col min="26" max="26" width="12.125" customWidth="1"/>
  </cols>
  <sheetData>
    <row r="1" spans="1:26" ht="14.25" x14ac:dyDescent="0.15">
      <c r="A1" s="5" t="s">
        <v>21</v>
      </c>
      <c r="B1" s="215" t="s">
        <v>0</v>
      </c>
      <c r="C1" s="215"/>
      <c r="D1" s="215" t="s">
        <v>1</v>
      </c>
      <c r="E1" s="215"/>
      <c r="F1" s="215" t="s">
        <v>8</v>
      </c>
      <c r="G1" s="215"/>
      <c r="H1" s="215" t="s">
        <v>2</v>
      </c>
      <c r="I1" s="215"/>
      <c r="J1" s="215" t="s">
        <v>5</v>
      </c>
      <c r="K1" s="215"/>
      <c r="L1" s="215" t="s">
        <v>3</v>
      </c>
      <c r="M1" s="215"/>
      <c r="N1" s="215" t="s">
        <v>4</v>
      </c>
      <c r="O1" s="215"/>
      <c r="P1" s="215" t="s">
        <v>29</v>
      </c>
      <c r="Q1" s="215"/>
      <c r="T1" t="s">
        <v>277</v>
      </c>
      <c r="U1" t="s">
        <v>278</v>
      </c>
      <c r="V1" t="s">
        <v>279</v>
      </c>
      <c r="W1" t="s">
        <v>280</v>
      </c>
      <c r="X1" t="s">
        <v>281</v>
      </c>
      <c r="Y1" t="s">
        <v>282</v>
      </c>
    </row>
    <row r="2" spans="1:26" ht="13.5" customHeight="1" x14ac:dyDescent="0.15">
      <c r="A2" s="5"/>
      <c r="B2" s="7">
        <v>1</v>
      </c>
      <c r="C2" s="7">
        <v>1</v>
      </c>
      <c r="D2" s="7">
        <v>0</v>
      </c>
      <c r="E2" s="7">
        <v>1</v>
      </c>
      <c r="F2" s="7">
        <v>0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10</v>
      </c>
      <c r="N2" s="7">
        <v>1</v>
      </c>
      <c r="O2" s="7">
        <v>1</v>
      </c>
      <c r="P2" s="7">
        <v>1</v>
      </c>
      <c r="Q2" s="7">
        <v>1</v>
      </c>
      <c r="S2">
        <v>1</v>
      </c>
      <c r="T2" s="127" t="s">
        <v>285</v>
      </c>
      <c r="U2" s="127" t="s">
        <v>285</v>
      </c>
      <c r="V2" s="127" t="s">
        <v>285</v>
      </c>
      <c r="W2" s="127" t="s">
        <v>285</v>
      </c>
      <c r="X2" s="127" t="s">
        <v>285</v>
      </c>
      <c r="Y2" s="127" t="s">
        <v>285</v>
      </c>
      <c r="Z2" s="78" t="s">
        <v>253</v>
      </c>
    </row>
    <row r="3" spans="1:26" ht="13.5" customHeight="1" x14ac:dyDescent="0.15">
      <c r="A3" s="5" t="s">
        <v>22</v>
      </c>
      <c r="B3" s="7">
        <v>4</v>
      </c>
      <c r="C3" s="7">
        <v>1</v>
      </c>
      <c r="D3" s="7">
        <v>2</v>
      </c>
      <c r="E3" s="7">
        <v>1</v>
      </c>
      <c r="F3" s="7">
        <v>14</v>
      </c>
      <c r="G3" s="7">
        <v>1</v>
      </c>
      <c r="H3" s="7">
        <v>17</v>
      </c>
      <c r="I3" s="7">
        <v>1</v>
      </c>
      <c r="J3" s="7">
        <v>7</v>
      </c>
      <c r="K3" s="7">
        <v>1</v>
      </c>
      <c r="L3" s="7">
        <v>8.01</v>
      </c>
      <c r="M3" s="7">
        <v>9</v>
      </c>
      <c r="N3" s="7">
        <v>92</v>
      </c>
      <c r="O3" s="7">
        <v>1</v>
      </c>
      <c r="P3" s="7">
        <v>4</v>
      </c>
      <c r="Q3" s="7">
        <v>1</v>
      </c>
      <c r="S3">
        <v>22</v>
      </c>
      <c r="T3" s="127" t="s">
        <v>249</v>
      </c>
      <c r="U3" s="127" t="s">
        <v>285</v>
      </c>
      <c r="V3" s="127" t="s">
        <v>285</v>
      </c>
      <c r="W3" s="127" t="s">
        <v>285</v>
      </c>
      <c r="X3" s="127" t="s">
        <v>285</v>
      </c>
      <c r="Y3" s="127" t="s">
        <v>285</v>
      </c>
      <c r="Z3" s="83" t="str">
        <f>記録!G2&amp;"："&amp;IF(記録!T51&lt;3,"",VLOOKUP(MAX(記録!T43:T50),記録!T43:W50,4,FALSE))</f>
        <v>３年：</v>
      </c>
    </row>
    <row r="4" spans="1:26" ht="13.5" customHeight="1" x14ac:dyDescent="0.15">
      <c r="A4" s="5"/>
      <c r="B4" s="7">
        <v>5</v>
      </c>
      <c r="C4" s="7">
        <v>2</v>
      </c>
      <c r="D4" s="7">
        <v>3</v>
      </c>
      <c r="E4" s="7">
        <v>2</v>
      </c>
      <c r="F4" s="7">
        <v>15</v>
      </c>
      <c r="G4" s="7">
        <v>2</v>
      </c>
      <c r="H4" s="7">
        <v>18</v>
      </c>
      <c r="I4" s="7">
        <v>2</v>
      </c>
      <c r="J4" s="7">
        <v>8</v>
      </c>
      <c r="K4" s="7">
        <v>2</v>
      </c>
      <c r="L4" s="7">
        <v>8.41</v>
      </c>
      <c r="M4" s="7">
        <v>8</v>
      </c>
      <c r="N4" s="7">
        <v>93</v>
      </c>
      <c r="O4" s="7">
        <v>2</v>
      </c>
      <c r="P4" s="7">
        <v>5</v>
      </c>
      <c r="Q4" s="7">
        <v>2</v>
      </c>
      <c r="S4">
        <v>27</v>
      </c>
      <c r="T4" s="127" t="s">
        <v>284</v>
      </c>
      <c r="U4" s="127" t="s">
        <v>249</v>
      </c>
      <c r="V4" s="127" t="s">
        <v>285</v>
      </c>
      <c r="W4" s="127" t="s">
        <v>285</v>
      </c>
      <c r="X4" s="127" t="s">
        <v>285</v>
      </c>
      <c r="Y4" s="127" t="s">
        <v>285</v>
      </c>
      <c r="Z4" s="83" t="str">
        <f>記録!H2&amp;"："&amp;IF(記録!U51&lt;3,"",VLOOKUP(MAX(記録!U43:U50),記録!U43:W50,3,FALSE))</f>
        <v>４年：</v>
      </c>
    </row>
    <row r="5" spans="1:26" ht="13.5" customHeight="1" x14ac:dyDescent="0.15">
      <c r="A5" s="7"/>
      <c r="B5" s="7">
        <v>7</v>
      </c>
      <c r="C5" s="7">
        <v>3</v>
      </c>
      <c r="D5" s="7">
        <v>6</v>
      </c>
      <c r="E5" s="7">
        <v>3</v>
      </c>
      <c r="F5" s="7">
        <v>19</v>
      </c>
      <c r="G5" s="7">
        <v>3</v>
      </c>
      <c r="H5" s="7">
        <v>22</v>
      </c>
      <c r="I5" s="7">
        <v>3</v>
      </c>
      <c r="J5" s="7">
        <v>10</v>
      </c>
      <c r="K5" s="7">
        <v>3</v>
      </c>
      <c r="L5" s="7">
        <v>8.81</v>
      </c>
      <c r="M5" s="7">
        <v>7</v>
      </c>
      <c r="N5" s="7">
        <v>105</v>
      </c>
      <c r="O5" s="7">
        <v>3</v>
      </c>
      <c r="P5" s="7">
        <v>7</v>
      </c>
      <c r="Q5" s="7">
        <v>3</v>
      </c>
      <c r="S5">
        <v>32</v>
      </c>
      <c r="T5" t="s">
        <v>248</v>
      </c>
      <c r="U5" s="127" t="s">
        <v>249</v>
      </c>
      <c r="V5" s="127" t="s">
        <v>249</v>
      </c>
      <c r="W5" s="127" t="s">
        <v>285</v>
      </c>
      <c r="X5" s="127" t="s">
        <v>285</v>
      </c>
      <c r="Y5" s="127" t="s">
        <v>285</v>
      </c>
      <c r="Z5" s="83" t="str">
        <f>記録!I2&amp;"："&amp;IF(記録!V51&lt;3,"",VLOOKUP(MAX(記録!V43:V50),記録!V43:W50,2,FALSE))</f>
        <v>５年：</v>
      </c>
    </row>
    <row r="6" spans="1:26" x14ac:dyDescent="0.15">
      <c r="A6" s="7"/>
      <c r="B6" s="7">
        <v>9</v>
      </c>
      <c r="C6" s="7">
        <v>4</v>
      </c>
      <c r="D6" s="7">
        <v>9</v>
      </c>
      <c r="E6" s="7">
        <v>4</v>
      </c>
      <c r="F6" s="7">
        <v>23</v>
      </c>
      <c r="G6" s="7">
        <v>4</v>
      </c>
      <c r="H6" s="7">
        <v>26</v>
      </c>
      <c r="I6" s="7">
        <v>4</v>
      </c>
      <c r="J6" s="7">
        <v>15</v>
      </c>
      <c r="K6" s="7">
        <v>4</v>
      </c>
      <c r="L6" s="7">
        <v>9.31</v>
      </c>
      <c r="M6" s="7">
        <v>6</v>
      </c>
      <c r="N6" s="7">
        <v>117</v>
      </c>
      <c r="O6" s="7">
        <v>4</v>
      </c>
      <c r="P6" s="7">
        <v>10</v>
      </c>
      <c r="Q6" s="7">
        <v>4</v>
      </c>
      <c r="S6">
        <v>33</v>
      </c>
      <c r="T6" t="s">
        <v>248</v>
      </c>
      <c r="U6" s="127" t="s">
        <v>249</v>
      </c>
      <c r="V6" s="127" t="s">
        <v>249</v>
      </c>
      <c r="W6" s="127" t="s">
        <v>285</v>
      </c>
      <c r="X6" s="127" t="s">
        <v>285</v>
      </c>
      <c r="Y6" s="127" t="s">
        <v>285</v>
      </c>
      <c r="Z6" s="78" t="s">
        <v>254</v>
      </c>
    </row>
    <row r="7" spans="1:26" x14ac:dyDescent="0.15">
      <c r="A7" s="7"/>
      <c r="B7" s="7">
        <v>11</v>
      </c>
      <c r="C7" s="7">
        <v>5</v>
      </c>
      <c r="D7" s="7">
        <v>12</v>
      </c>
      <c r="E7" s="7">
        <v>5</v>
      </c>
      <c r="F7" s="7">
        <v>27</v>
      </c>
      <c r="G7" s="7">
        <v>5</v>
      </c>
      <c r="H7" s="7">
        <v>30</v>
      </c>
      <c r="I7" s="7">
        <v>5</v>
      </c>
      <c r="J7" s="7">
        <v>23</v>
      </c>
      <c r="K7" s="7">
        <v>5</v>
      </c>
      <c r="L7" s="7">
        <v>9.91</v>
      </c>
      <c r="M7" s="7">
        <v>5</v>
      </c>
      <c r="N7" s="7">
        <v>130</v>
      </c>
      <c r="O7" s="7">
        <v>5</v>
      </c>
      <c r="P7" s="7">
        <v>13</v>
      </c>
      <c r="Q7" s="7">
        <v>5</v>
      </c>
      <c r="S7">
        <v>34</v>
      </c>
      <c r="T7" t="s">
        <v>248</v>
      </c>
      <c r="U7" s="127" t="s">
        <v>284</v>
      </c>
      <c r="V7" s="127" t="s">
        <v>249</v>
      </c>
      <c r="W7" s="127" t="s">
        <v>285</v>
      </c>
      <c r="X7" s="127" t="s">
        <v>285</v>
      </c>
      <c r="Y7" s="127" t="s">
        <v>285</v>
      </c>
      <c r="Z7" s="84" t="str">
        <f>記録!G2&amp;"："&amp;IF(記録!T51&lt;3,"",VLOOKUP(MIN(記録!T43:T50),記録!T43:W50,4,FALSE))</f>
        <v>３年：</v>
      </c>
    </row>
    <row r="8" spans="1:26" x14ac:dyDescent="0.15">
      <c r="A8" s="7"/>
      <c r="B8" s="7">
        <v>14</v>
      </c>
      <c r="C8" s="7">
        <v>6</v>
      </c>
      <c r="D8" s="7">
        <v>15</v>
      </c>
      <c r="E8" s="7">
        <v>6</v>
      </c>
      <c r="F8" s="7">
        <v>30</v>
      </c>
      <c r="G8" s="7">
        <v>6</v>
      </c>
      <c r="H8" s="7">
        <v>34</v>
      </c>
      <c r="I8" s="7">
        <v>6</v>
      </c>
      <c r="J8" s="7">
        <v>33</v>
      </c>
      <c r="K8" s="7">
        <v>6</v>
      </c>
      <c r="L8" s="7">
        <v>10.61</v>
      </c>
      <c r="M8" s="7">
        <v>4</v>
      </c>
      <c r="N8" s="7">
        <v>143</v>
      </c>
      <c r="O8" s="7">
        <v>6</v>
      </c>
      <c r="P8" s="7">
        <v>18</v>
      </c>
      <c r="Q8" s="7">
        <v>6</v>
      </c>
      <c r="S8">
        <v>38</v>
      </c>
      <c r="T8" t="s">
        <v>248</v>
      </c>
      <c r="U8" s="127" t="s">
        <v>284</v>
      </c>
      <c r="V8" s="127" t="s">
        <v>249</v>
      </c>
      <c r="W8" s="127" t="s">
        <v>249</v>
      </c>
      <c r="X8" s="127" t="s">
        <v>285</v>
      </c>
      <c r="Y8" s="127" t="s">
        <v>285</v>
      </c>
      <c r="Z8" s="84" t="str">
        <f>記録!H2&amp;"："&amp;IF(記録!U51&lt;3,"",VLOOKUP(MIN(記録!U43:U50),記録!U43:W50,3,FALSE))</f>
        <v>４年：</v>
      </c>
    </row>
    <row r="9" spans="1:26" x14ac:dyDescent="0.15">
      <c r="A9" s="7"/>
      <c r="B9" s="7">
        <v>17</v>
      </c>
      <c r="C9" s="7">
        <v>7</v>
      </c>
      <c r="D9" s="7">
        <v>18</v>
      </c>
      <c r="E9" s="7">
        <v>7</v>
      </c>
      <c r="F9" s="7">
        <v>34</v>
      </c>
      <c r="G9" s="7">
        <v>7</v>
      </c>
      <c r="H9" s="7">
        <v>38</v>
      </c>
      <c r="I9" s="7">
        <v>7</v>
      </c>
      <c r="J9" s="7">
        <v>45</v>
      </c>
      <c r="K9" s="7">
        <v>7</v>
      </c>
      <c r="L9" s="7">
        <v>11.41</v>
      </c>
      <c r="M9" s="7">
        <v>3</v>
      </c>
      <c r="N9" s="7">
        <v>156</v>
      </c>
      <c r="O9" s="7">
        <v>7</v>
      </c>
      <c r="P9" s="7">
        <v>24</v>
      </c>
      <c r="Q9" s="7">
        <v>7</v>
      </c>
      <c r="S9">
        <v>39</v>
      </c>
      <c r="T9" s="127" t="s">
        <v>286</v>
      </c>
      <c r="U9" s="127" t="s">
        <v>284</v>
      </c>
      <c r="V9" s="127" t="s">
        <v>284</v>
      </c>
      <c r="W9" s="127" t="s">
        <v>249</v>
      </c>
      <c r="X9" s="127" t="s">
        <v>285</v>
      </c>
      <c r="Y9" s="127" t="s">
        <v>285</v>
      </c>
      <c r="Z9" s="84" t="str">
        <f>記録!I2&amp;"："&amp;IF(記録!V51&lt;3,"",VLOOKUP(MIN(記録!V43:V50),記録!V43:W50,2,FALSE))</f>
        <v>５年：</v>
      </c>
    </row>
    <row r="10" spans="1:26" x14ac:dyDescent="0.15">
      <c r="A10" s="7"/>
      <c r="B10" s="7">
        <v>20</v>
      </c>
      <c r="C10" s="7">
        <v>8</v>
      </c>
      <c r="D10" s="7">
        <v>20</v>
      </c>
      <c r="E10" s="7">
        <v>8</v>
      </c>
      <c r="F10" s="7">
        <v>38</v>
      </c>
      <c r="G10" s="7">
        <v>8</v>
      </c>
      <c r="H10" s="7">
        <v>42</v>
      </c>
      <c r="I10" s="7">
        <v>8</v>
      </c>
      <c r="J10" s="7">
        <v>57</v>
      </c>
      <c r="K10" s="7">
        <v>8</v>
      </c>
      <c r="L10" s="7">
        <v>12.21</v>
      </c>
      <c r="M10" s="7">
        <v>2</v>
      </c>
      <c r="N10" s="7">
        <v>168</v>
      </c>
      <c r="O10" s="7">
        <v>8</v>
      </c>
      <c r="P10" s="7">
        <v>30</v>
      </c>
      <c r="Q10" s="7">
        <v>8</v>
      </c>
      <c r="S10">
        <v>41</v>
      </c>
      <c r="T10" s="127" t="s">
        <v>286</v>
      </c>
      <c r="U10" t="s">
        <v>248</v>
      </c>
      <c r="V10" s="127" t="s">
        <v>284</v>
      </c>
      <c r="W10" s="127" t="s">
        <v>249</v>
      </c>
      <c r="X10" s="127" t="s">
        <v>285</v>
      </c>
      <c r="Y10" s="127" t="s">
        <v>285</v>
      </c>
    </row>
    <row r="11" spans="1:26" x14ac:dyDescent="0.15">
      <c r="A11" s="7"/>
      <c r="B11" s="7">
        <v>23</v>
      </c>
      <c r="C11" s="7">
        <v>9</v>
      </c>
      <c r="D11" s="7">
        <v>23</v>
      </c>
      <c r="E11" s="7">
        <v>9</v>
      </c>
      <c r="F11" s="7">
        <v>43</v>
      </c>
      <c r="G11" s="7">
        <v>9</v>
      </c>
      <c r="H11" s="7">
        <v>46</v>
      </c>
      <c r="I11" s="7">
        <v>9</v>
      </c>
      <c r="J11" s="7">
        <v>69</v>
      </c>
      <c r="K11" s="7">
        <v>9</v>
      </c>
      <c r="L11" s="7">
        <v>13.01</v>
      </c>
      <c r="M11" s="7">
        <v>1</v>
      </c>
      <c r="N11" s="7">
        <v>180</v>
      </c>
      <c r="O11" s="7">
        <v>9</v>
      </c>
      <c r="P11" s="7">
        <v>35</v>
      </c>
      <c r="Q11" s="7">
        <v>9</v>
      </c>
      <c r="S11">
        <v>42</v>
      </c>
      <c r="T11" s="127" t="s">
        <v>286</v>
      </c>
      <c r="U11" t="s">
        <v>248</v>
      </c>
      <c r="V11" s="127" t="s">
        <v>284</v>
      </c>
      <c r="W11" s="127" t="s">
        <v>249</v>
      </c>
      <c r="X11" s="127" t="s">
        <v>249</v>
      </c>
      <c r="Y11" s="127" t="s">
        <v>285</v>
      </c>
    </row>
    <row r="12" spans="1:26" x14ac:dyDescent="0.15">
      <c r="A12" s="7"/>
      <c r="B12" s="7">
        <v>26</v>
      </c>
      <c r="C12" s="7">
        <v>10</v>
      </c>
      <c r="D12" s="7">
        <v>26</v>
      </c>
      <c r="E12" s="7">
        <v>10</v>
      </c>
      <c r="F12" s="7">
        <v>49</v>
      </c>
      <c r="G12" s="7">
        <v>10</v>
      </c>
      <c r="H12" s="7">
        <v>50</v>
      </c>
      <c r="I12" s="7">
        <v>10</v>
      </c>
      <c r="J12" s="7">
        <v>80</v>
      </c>
      <c r="K12" s="7">
        <v>10</v>
      </c>
      <c r="L12" s="7">
        <v>100</v>
      </c>
      <c r="M12" s="7">
        <v>1</v>
      </c>
      <c r="N12" s="7">
        <v>192</v>
      </c>
      <c r="O12" s="7">
        <v>10</v>
      </c>
      <c r="P12" s="7">
        <v>40</v>
      </c>
      <c r="Q12" s="7">
        <v>10</v>
      </c>
      <c r="S12">
        <v>45</v>
      </c>
      <c r="T12" s="127" t="s">
        <v>286</v>
      </c>
      <c r="U12" t="s">
        <v>248</v>
      </c>
      <c r="V12" s="127" t="s">
        <v>284</v>
      </c>
      <c r="W12" s="127" t="s">
        <v>284</v>
      </c>
      <c r="X12" s="127" t="s">
        <v>249</v>
      </c>
      <c r="Y12" s="127" t="s">
        <v>285</v>
      </c>
    </row>
    <row r="13" spans="1:26" ht="14.25" x14ac:dyDescent="0.15">
      <c r="A13" s="5" t="s">
        <v>23</v>
      </c>
      <c r="B13" s="215" t="s">
        <v>0</v>
      </c>
      <c r="C13" s="215"/>
      <c r="D13" s="215" t="s">
        <v>1</v>
      </c>
      <c r="E13" s="215"/>
      <c r="F13" s="215" t="s">
        <v>8</v>
      </c>
      <c r="G13" s="215"/>
      <c r="H13" s="215" t="s">
        <v>2</v>
      </c>
      <c r="I13" s="215"/>
      <c r="J13" s="215" t="s">
        <v>5</v>
      </c>
      <c r="K13" s="215"/>
      <c r="L13" s="215" t="s">
        <v>3</v>
      </c>
      <c r="M13" s="215"/>
      <c r="N13" s="215" t="s">
        <v>4</v>
      </c>
      <c r="O13" s="215"/>
      <c r="P13" s="215" t="s">
        <v>29</v>
      </c>
      <c r="Q13" s="215"/>
      <c r="S13">
        <v>46</v>
      </c>
      <c r="T13" s="127" t="s">
        <v>286</v>
      </c>
      <c r="U13" t="s">
        <v>248</v>
      </c>
      <c r="V13" t="s">
        <v>248</v>
      </c>
      <c r="W13" s="127" t="s">
        <v>284</v>
      </c>
      <c r="X13" s="127" t="s">
        <v>249</v>
      </c>
      <c r="Y13" s="127" t="s">
        <v>249</v>
      </c>
    </row>
    <row r="14" spans="1:26" ht="13.5" customHeight="1" x14ac:dyDescent="0.15">
      <c r="A14" s="5"/>
      <c r="B14" s="7">
        <v>1</v>
      </c>
      <c r="C14" s="7">
        <v>1</v>
      </c>
      <c r="D14" s="7">
        <v>0</v>
      </c>
      <c r="E14" s="7">
        <v>1</v>
      </c>
      <c r="F14" s="7">
        <v>0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10</v>
      </c>
      <c r="N14" s="7">
        <v>1</v>
      </c>
      <c r="O14" s="7">
        <v>1</v>
      </c>
      <c r="P14" s="7">
        <v>1</v>
      </c>
      <c r="Q14" s="7">
        <v>1</v>
      </c>
      <c r="S14">
        <v>47</v>
      </c>
      <c r="T14" s="127" t="s">
        <v>286</v>
      </c>
      <c r="U14" s="127" t="s">
        <v>286</v>
      </c>
      <c r="V14" t="s">
        <v>248</v>
      </c>
      <c r="W14" s="127" t="s">
        <v>284</v>
      </c>
      <c r="X14" s="127" t="s">
        <v>249</v>
      </c>
      <c r="Y14" s="127" t="s">
        <v>249</v>
      </c>
    </row>
    <row r="15" spans="1:26" ht="13.5" customHeight="1" x14ac:dyDescent="0.15">
      <c r="A15" s="5" t="s">
        <v>22</v>
      </c>
      <c r="B15" s="7">
        <v>3</v>
      </c>
      <c r="C15" s="7">
        <v>1</v>
      </c>
      <c r="D15" s="7">
        <v>2</v>
      </c>
      <c r="E15" s="7">
        <v>1</v>
      </c>
      <c r="F15" s="7">
        <v>17</v>
      </c>
      <c r="G15" s="7">
        <v>1</v>
      </c>
      <c r="H15" s="7">
        <v>16</v>
      </c>
      <c r="I15" s="7">
        <v>1</v>
      </c>
      <c r="J15" s="7">
        <v>7</v>
      </c>
      <c r="K15" s="7">
        <v>1</v>
      </c>
      <c r="L15" s="7">
        <v>8.31</v>
      </c>
      <c r="M15" s="7">
        <v>9</v>
      </c>
      <c r="N15" s="7">
        <v>84</v>
      </c>
      <c r="O15" s="7">
        <v>1</v>
      </c>
      <c r="P15" s="7">
        <v>3</v>
      </c>
      <c r="Q15" s="7">
        <v>1</v>
      </c>
      <c r="S15">
        <v>50</v>
      </c>
      <c r="T15" s="127" t="s">
        <v>286</v>
      </c>
      <c r="U15" s="127" t="s">
        <v>286</v>
      </c>
      <c r="V15" t="s">
        <v>248</v>
      </c>
      <c r="W15" s="127" t="s">
        <v>284</v>
      </c>
      <c r="X15" s="127" t="s">
        <v>284</v>
      </c>
      <c r="Y15" s="127" t="s">
        <v>249</v>
      </c>
    </row>
    <row r="16" spans="1:26" ht="13.5" customHeight="1" x14ac:dyDescent="0.15">
      <c r="A16" s="7"/>
      <c r="B16" s="7">
        <v>4</v>
      </c>
      <c r="C16" s="7">
        <v>2</v>
      </c>
      <c r="D16" s="7">
        <v>3</v>
      </c>
      <c r="E16" s="7">
        <v>2</v>
      </c>
      <c r="F16" s="7">
        <v>18</v>
      </c>
      <c r="G16" s="7">
        <v>2</v>
      </c>
      <c r="H16" s="7">
        <v>17</v>
      </c>
      <c r="I16" s="7">
        <v>2</v>
      </c>
      <c r="J16" s="7">
        <v>8</v>
      </c>
      <c r="K16" s="7">
        <v>2</v>
      </c>
      <c r="L16" s="7">
        <v>8.7100000000000009</v>
      </c>
      <c r="M16" s="7">
        <v>8</v>
      </c>
      <c r="N16" s="7">
        <v>85</v>
      </c>
      <c r="O16" s="7">
        <v>2</v>
      </c>
      <c r="P16" s="7">
        <v>4</v>
      </c>
      <c r="Q16" s="7">
        <v>2</v>
      </c>
      <c r="S16">
        <v>52</v>
      </c>
      <c r="T16" s="127" t="s">
        <v>286</v>
      </c>
      <c r="U16" s="127" t="s">
        <v>286</v>
      </c>
      <c r="V16" t="s">
        <v>248</v>
      </c>
      <c r="W16" t="s">
        <v>248</v>
      </c>
      <c r="X16" s="127" t="s">
        <v>284</v>
      </c>
      <c r="Y16" s="127" t="s">
        <v>249</v>
      </c>
    </row>
    <row r="17" spans="1:26" ht="13.5" customHeight="1" x14ac:dyDescent="0.15">
      <c r="A17" s="5"/>
      <c r="B17" s="7">
        <v>7</v>
      </c>
      <c r="C17" s="7">
        <v>3</v>
      </c>
      <c r="D17" s="7">
        <v>6</v>
      </c>
      <c r="E17" s="7">
        <v>3</v>
      </c>
      <c r="F17" s="7">
        <v>21</v>
      </c>
      <c r="G17" s="7">
        <v>3</v>
      </c>
      <c r="H17" s="7">
        <v>21</v>
      </c>
      <c r="I17" s="7">
        <v>3</v>
      </c>
      <c r="J17" s="7">
        <v>10</v>
      </c>
      <c r="K17" s="7">
        <v>3</v>
      </c>
      <c r="L17" s="7">
        <v>9.11</v>
      </c>
      <c r="M17" s="7">
        <v>7</v>
      </c>
      <c r="N17" s="7">
        <v>98</v>
      </c>
      <c r="O17" s="7">
        <v>3</v>
      </c>
      <c r="P17" s="7">
        <v>5</v>
      </c>
      <c r="Q17" s="7">
        <v>3</v>
      </c>
      <c r="S17">
        <v>53</v>
      </c>
      <c r="T17" s="127" t="s">
        <v>286</v>
      </c>
      <c r="U17" s="127" t="s">
        <v>286</v>
      </c>
      <c r="V17" s="127" t="s">
        <v>286</v>
      </c>
      <c r="W17" t="s">
        <v>248</v>
      </c>
      <c r="X17" s="127" t="s">
        <v>284</v>
      </c>
      <c r="Y17" s="127" t="s">
        <v>249</v>
      </c>
    </row>
    <row r="18" spans="1:26" x14ac:dyDescent="0.15">
      <c r="A18" s="7"/>
      <c r="B18" s="7">
        <v>9</v>
      </c>
      <c r="C18" s="7">
        <v>4</v>
      </c>
      <c r="D18" s="7">
        <v>9</v>
      </c>
      <c r="E18" s="7">
        <v>4</v>
      </c>
      <c r="F18" s="7">
        <v>25</v>
      </c>
      <c r="G18" s="7">
        <v>4</v>
      </c>
      <c r="H18" s="7">
        <v>25</v>
      </c>
      <c r="I18" s="7">
        <v>4</v>
      </c>
      <c r="J18" s="7">
        <v>14</v>
      </c>
      <c r="K18" s="7">
        <v>4</v>
      </c>
      <c r="L18" s="7">
        <v>9.61</v>
      </c>
      <c r="M18" s="7">
        <v>6</v>
      </c>
      <c r="N18" s="7">
        <v>109</v>
      </c>
      <c r="O18" s="7">
        <v>4</v>
      </c>
      <c r="P18" s="7">
        <v>6</v>
      </c>
      <c r="Q18" s="7">
        <v>4</v>
      </c>
      <c r="S18">
        <v>55</v>
      </c>
      <c r="T18" s="127" t="s">
        <v>286</v>
      </c>
      <c r="U18" s="127" t="s">
        <v>286</v>
      </c>
      <c r="V18" s="127" t="s">
        <v>286</v>
      </c>
      <c r="W18" t="s">
        <v>248</v>
      </c>
      <c r="X18" s="127" t="s">
        <v>284</v>
      </c>
      <c r="Y18" s="127" t="s">
        <v>284</v>
      </c>
    </row>
    <row r="19" spans="1:26" x14ac:dyDescent="0.15">
      <c r="A19" s="7"/>
      <c r="B19" s="7">
        <v>11</v>
      </c>
      <c r="C19" s="7">
        <v>5</v>
      </c>
      <c r="D19" s="7">
        <v>12</v>
      </c>
      <c r="E19" s="7">
        <v>5</v>
      </c>
      <c r="F19" s="7">
        <v>29</v>
      </c>
      <c r="G19" s="7">
        <v>5</v>
      </c>
      <c r="H19" s="7">
        <v>28</v>
      </c>
      <c r="I19" s="7">
        <v>5</v>
      </c>
      <c r="J19" s="7">
        <v>19</v>
      </c>
      <c r="K19" s="7">
        <v>5</v>
      </c>
      <c r="L19" s="7">
        <v>10.210000000000001</v>
      </c>
      <c r="M19" s="7">
        <v>5</v>
      </c>
      <c r="N19" s="7">
        <v>121</v>
      </c>
      <c r="O19" s="7">
        <v>5</v>
      </c>
      <c r="P19" s="7">
        <v>8</v>
      </c>
      <c r="Q19" s="7">
        <v>5</v>
      </c>
      <c r="S19">
        <v>58</v>
      </c>
      <c r="T19" s="127" t="s">
        <v>286</v>
      </c>
      <c r="U19" s="127" t="s">
        <v>286</v>
      </c>
      <c r="V19" s="127" t="s">
        <v>286</v>
      </c>
      <c r="W19" t="s">
        <v>248</v>
      </c>
      <c r="X19" t="s">
        <v>248</v>
      </c>
      <c r="Y19" s="127" t="s">
        <v>284</v>
      </c>
    </row>
    <row r="20" spans="1:26" x14ac:dyDescent="0.15">
      <c r="A20" s="7"/>
      <c r="B20" s="7">
        <v>13</v>
      </c>
      <c r="C20" s="7">
        <v>6</v>
      </c>
      <c r="D20" s="7">
        <v>14</v>
      </c>
      <c r="E20" s="7">
        <v>6</v>
      </c>
      <c r="F20" s="7">
        <v>33</v>
      </c>
      <c r="G20" s="7">
        <v>6</v>
      </c>
      <c r="H20" s="7">
        <v>32</v>
      </c>
      <c r="I20" s="7">
        <v>6</v>
      </c>
      <c r="J20" s="7">
        <v>26</v>
      </c>
      <c r="K20" s="7">
        <v>6</v>
      </c>
      <c r="L20" s="7">
        <v>10.91</v>
      </c>
      <c r="M20" s="7">
        <v>4</v>
      </c>
      <c r="N20" s="7">
        <v>134</v>
      </c>
      <c r="O20" s="7">
        <v>6</v>
      </c>
      <c r="P20" s="7">
        <v>11</v>
      </c>
      <c r="Q20" s="7">
        <v>6</v>
      </c>
      <c r="S20">
        <v>59</v>
      </c>
      <c r="T20" s="127" t="s">
        <v>286</v>
      </c>
      <c r="U20" s="127" t="s">
        <v>286</v>
      </c>
      <c r="V20" s="127" t="s">
        <v>286</v>
      </c>
      <c r="W20" s="127" t="s">
        <v>286</v>
      </c>
      <c r="X20" t="s">
        <v>248</v>
      </c>
      <c r="Y20" s="127" t="s">
        <v>284</v>
      </c>
      <c r="Z20" s="127"/>
    </row>
    <row r="21" spans="1:26" x14ac:dyDescent="0.15">
      <c r="A21" s="7"/>
      <c r="B21" s="7">
        <v>16</v>
      </c>
      <c r="C21" s="7">
        <v>7</v>
      </c>
      <c r="D21" s="7">
        <v>16</v>
      </c>
      <c r="E21" s="7">
        <v>7</v>
      </c>
      <c r="F21" s="7">
        <v>37</v>
      </c>
      <c r="G21" s="7">
        <v>7</v>
      </c>
      <c r="H21" s="7">
        <v>36</v>
      </c>
      <c r="I21" s="7">
        <v>7</v>
      </c>
      <c r="J21" s="7">
        <v>35</v>
      </c>
      <c r="K21" s="7">
        <v>7</v>
      </c>
      <c r="L21" s="7">
        <v>11.61</v>
      </c>
      <c r="M21" s="7">
        <v>3</v>
      </c>
      <c r="N21" s="7">
        <v>147</v>
      </c>
      <c r="O21" s="7">
        <v>7</v>
      </c>
      <c r="P21" s="7">
        <v>14</v>
      </c>
      <c r="Q21" s="7">
        <v>7</v>
      </c>
      <c r="S21">
        <v>63</v>
      </c>
      <c r="T21" s="127" t="s">
        <v>286</v>
      </c>
      <c r="U21" s="127" t="s">
        <v>286</v>
      </c>
      <c r="V21" s="127" t="s">
        <v>286</v>
      </c>
      <c r="W21" s="127" t="s">
        <v>286</v>
      </c>
      <c r="X21" t="s">
        <v>248</v>
      </c>
      <c r="Y21" t="s">
        <v>248</v>
      </c>
    </row>
    <row r="22" spans="1:26" x14ac:dyDescent="0.15">
      <c r="A22" s="7"/>
      <c r="B22" s="7">
        <v>19</v>
      </c>
      <c r="C22" s="7">
        <v>8</v>
      </c>
      <c r="D22" s="7">
        <v>18</v>
      </c>
      <c r="E22" s="7">
        <v>8</v>
      </c>
      <c r="F22" s="7">
        <v>41</v>
      </c>
      <c r="G22" s="7">
        <v>8</v>
      </c>
      <c r="H22" s="7">
        <v>40</v>
      </c>
      <c r="I22" s="7">
        <v>8</v>
      </c>
      <c r="J22" s="7">
        <v>44</v>
      </c>
      <c r="K22" s="7">
        <v>8</v>
      </c>
      <c r="L22" s="7">
        <v>12.41</v>
      </c>
      <c r="M22" s="7">
        <v>2</v>
      </c>
      <c r="N22" s="7">
        <v>160</v>
      </c>
      <c r="O22" s="7">
        <v>8</v>
      </c>
      <c r="P22" s="7">
        <v>17</v>
      </c>
      <c r="Q22" s="7">
        <v>8</v>
      </c>
      <c r="S22">
        <v>65</v>
      </c>
      <c r="T22" s="127" t="s">
        <v>286</v>
      </c>
      <c r="U22" s="127" t="s">
        <v>286</v>
      </c>
      <c r="V22" s="127" t="s">
        <v>286</v>
      </c>
      <c r="W22" s="127" t="s">
        <v>286</v>
      </c>
      <c r="X22" s="127" t="s">
        <v>286</v>
      </c>
      <c r="Y22" t="s">
        <v>248</v>
      </c>
    </row>
    <row r="23" spans="1:26" x14ac:dyDescent="0.15">
      <c r="A23" s="7"/>
      <c r="B23" s="7">
        <v>22</v>
      </c>
      <c r="C23" s="7">
        <v>9</v>
      </c>
      <c r="D23" s="7">
        <v>20</v>
      </c>
      <c r="E23" s="7">
        <v>9</v>
      </c>
      <c r="F23" s="7">
        <v>46</v>
      </c>
      <c r="G23" s="7">
        <v>9</v>
      </c>
      <c r="H23" s="7">
        <v>43</v>
      </c>
      <c r="I23" s="7">
        <v>9</v>
      </c>
      <c r="J23" s="7">
        <v>54</v>
      </c>
      <c r="K23" s="7">
        <v>9</v>
      </c>
      <c r="L23" s="7">
        <v>13.21</v>
      </c>
      <c r="M23" s="7">
        <v>1</v>
      </c>
      <c r="N23" s="7">
        <v>170</v>
      </c>
      <c r="O23" s="7">
        <v>9</v>
      </c>
      <c r="P23" s="7">
        <v>21</v>
      </c>
      <c r="Q23" s="7">
        <v>9</v>
      </c>
      <c r="S23">
        <v>71</v>
      </c>
      <c r="T23" s="127" t="s">
        <v>286</v>
      </c>
      <c r="U23" s="127" t="s">
        <v>286</v>
      </c>
      <c r="V23" s="127" t="s">
        <v>286</v>
      </c>
      <c r="W23" s="127" t="s">
        <v>286</v>
      </c>
      <c r="X23" s="127" t="s">
        <v>286</v>
      </c>
      <c r="Y23" s="127" t="s">
        <v>286</v>
      </c>
    </row>
    <row r="24" spans="1:26" x14ac:dyDescent="0.15">
      <c r="A24" s="7"/>
      <c r="B24" s="7">
        <v>25</v>
      </c>
      <c r="C24" s="7">
        <v>10</v>
      </c>
      <c r="D24" s="7">
        <v>23</v>
      </c>
      <c r="E24" s="7">
        <v>10</v>
      </c>
      <c r="F24" s="7">
        <v>52</v>
      </c>
      <c r="G24" s="7">
        <v>10</v>
      </c>
      <c r="H24" s="7">
        <v>47</v>
      </c>
      <c r="I24" s="7">
        <v>10</v>
      </c>
      <c r="J24" s="7">
        <v>64</v>
      </c>
      <c r="K24" s="7">
        <v>10</v>
      </c>
      <c r="L24" s="7">
        <v>100</v>
      </c>
      <c r="M24" s="7">
        <v>1</v>
      </c>
      <c r="N24" s="7">
        <v>181</v>
      </c>
      <c r="O24" s="7">
        <v>10</v>
      </c>
      <c r="P24" s="7">
        <v>25</v>
      </c>
      <c r="Q24" s="7">
        <v>10</v>
      </c>
    </row>
    <row r="35" spans="21:21" x14ac:dyDescent="0.15">
      <c r="U35" t="s">
        <v>248</v>
      </c>
    </row>
  </sheetData>
  <mergeCells count="16">
    <mergeCell ref="L13:M13"/>
    <mergeCell ref="N13:O13"/>
    <mergeCell ref="P13:Q13"/>
    <mergeCell ref="J13:K13"/>
    <mergeCell ref="B13:C13"/>
    <mergeCell ref="D13:E13"/>
    <mergeCell ref="F13:G13"/>
    <mergeCell ref="H13:I13"/>
    <mergeCell ref="L1:M1"/>
    <mergeCell ref="N1:O1"/>
    <mergeCell ref="P1:Q1"/>
    <mergeCell ref="J1:K1"/>
    <mergeCell ref="B1:C1"/>
    <mergeCell ref="D1:E1"/>
    <mergeCell ref="F1:G1"/>
    <mergeCell ref="H1:I1"/>
  </mergeCells>
  <phoneticPr fontId="3"/>
  <pageMargins left="0.75" right="0.75" top="1" bottom="1" header="0.51200000000000001" footer="0.51200000000000001"/>
  <headerFooter alignWithMargins="0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DE4799D9E1F54795E0FDBFBF3953C6" ma:contentTypeVersion="11" ma:contentTypeDescription="新しいドキュメントを作成します。" ma:contentTypeScope="" ma:versionID="39346ff9d16c6ac1b9be40d3065f919c">
  <xsd:schema xmlns:xsd="http://www.w3.org/2001/XMLSchema" xmlns:xs="http://www.w3.org/2001/XMLSchema" xmlns:p="http://schemas.microsoft.com/office/2006/metadata/properties" xmlns:ns2="e014be5a-3568-4fe8-a285-1d5d8fea9750" xmlns:ns3="fedd4aaf-ef7c-407b-8dd1-d1ad6bd40d18" targetNamespace="http://schemas.microsoft.com/office/2006/metadata/properties" ma:root="true" ma:fieldsID="a47606d2a58bbe30e3170f94bc419ec2" ns2:_="" ns3:_="">
    <xsd:import namespace="e014be5a-3568-4fe8-a285-1d5d8fea9750"/>
    <xsd:import namespace="fedd4aaf-ef7c-407b-8dd1-d1ad6bd40d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4be5a-3568-4fe8-a285-1d5d8fea9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796eb36-e6e9-4935-b6f7-ae90a2f87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d4aaf-ef7c-407b-8dd1-d1ad6bd40d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179bf34-dda7-4d37-9b5f-f349d6a213bd}" ma:internalName="TaxCatchAll" ma:showField="CatchAllData" ma:web="fedd4aaf-ef7c-407b-8dd1-d1ad6bd40d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dd4aaf-ef7c-407b-8dd1-d1ad6bd40d18"/>
    <lcf76f155ced4ddcb4097134ff3c332f xmlns="e014be5a-3568-4fe8-a285-1d5d8fea97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033432-C649-4516-A47C-3E13A14E6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14be5a-3568-4fe8-a285-1d5d8fea9750"/>
    <ds:schemaRef ds:uri="fedd4aaf-ef7c-407b-8dd1-d1ad6bd40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81717-7C12-47A1-B6B5-F7B000739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5EB8C7-E8C2-42C4-90B5-735BE8594ACB}">
  <ds:schemaRefs>
    <ds:schemaRef ds:uri="http://schemas.microsoft.com/office/2006/metadata/properties"/>
    <ds:schemaRef ds:uri="http://schemas.microsoft.com/office/infopath/2007/PartnerControls"/>
    <ds:schemaRef ds:uri="fedd4aaf-ef7c-407b-8dd1-d1ad6bd40d18"/>
    <ds:schemaRef ds:uri="e014be5a-3568-4fe8-a285-1d5d8fea97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22</vt:i4>
      </vt:variant>
    </vt:vector>
  </HeadingPairs>
  <TitlesOfParts>
    <vt:vector size="26" baseType="lpstr">
      <vt:lpstr>記録</vt:lpstr>
      <vt:lpstr>得点基準表</vt:lpstr>
      <vt:lpstr>熊本県基準値</vt:lpstr>
      <vt:lpstr>評価</vt:lpstr>
      <vt:lpstr>記録!Print_Area</vt:lpstr>
      <vt:lpstr>学年</vt:lpstr>
      <vt:lpstr>女５０ｍ走</vt:lpstr>
      <vt:lpstr>女ｼｬﾄﾙﾗﾝ</vt:lpstr>
      <vt:lpstr>女ﾎﾞｰﾙ投</vt:lpstr>
      <vt:lpstr>女握力</vt:lpstr>
      <vt:lpstr>女子平均</vt:lpstr>
      <vt:lpstr>女上体起こし</vt:lpstr>
      <vt:lpstr>女長座体前屈</vt:lpstr>
      <vt:lpstr>女反復横とび</vt:lpstr>
      <vt:lpstr>女立ち幅とび</vt:lpstr>
      <vt:lpstr>性別</vt:lpstr>
      <vt:lpstr>男５０ｍ走</vt:lpstr>
      <vt:lpstr>男ｼｬﾄﾙﾗﾝ</vt:lpstr>
      <vt:lpstr>男ﾎﾞｰﾙ投</vt:lpstr>
      <vt:lpstr>男握力</vt:lpstr>
      <vt:lpstr>男子平均</vt:lpstr>
      <vt:lpstr>男上体起こし</vt:lpstr>
      <vt:lpstr>男長座体前屈</vt:lpstr>
      <vt:lpstr>男反復横とび</vt:lpstr>
      <vt:lpstr>男立ち幅とび</vt:lpstr>
      <vt:lpstr>得点評価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高野 寛志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2023-06-23T01:35:12Z</dcterms:modified>
  <cp:category/>
</cp:coreProperties>
</file>